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15" windowWidth="21075" windowHeight="92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 iterateDelta="9.9999999999994451E-4" concurrentCalc="0"/>
</workbook>
</file>

<file path=xl/calcChain.xml><?xml version="1.0" encoding="utf-8"?>
<calcChain xmlns="http://schemas.openxmlformats.org/spreadsheetml/2006/main">
  <c r="AS166" i="1"/>
  <c r="AR166"/>
  <c r="AQ166"/>
  <c r="AP166"/>
  <c r="AO166"/>
  <c r="AN166"/>
  <c r="AM166"/>
  <c r="AL166"/>
  <c r="AK166"/>
  <c r="AJ166"/>
  <c r="AI166"/>
  <c r="AH166"/>
  <c r="AG166"/>
  <c r="AF166"/>
  <c r="AE166"/>
  <c r="AD166"/>
  <c r="AC166"/>
  <c r="AB166"/>
  <c r="AA166"/>
  <c r="Z166"/>
  <c r="Y166"/>
  <c r="X166"/>
  <c r="W166"/>
  <c r="V166"/>
  <c r="U166"/>
  <c r="T166"/>
  <c r="S166"/>
  <c r="R166"/>
  <c r="H2"/>
  <c r="D160"/>
  <c r="H9"/>
  <c r="E160"/>
  <c r="H21"/>
  <c r="F160"/>
  <c r="H33"/>
  <c r="G160"/>
  <c r="H45"/>
  <c r="H160"/>
  <c r="H57"/>
  <c r="I160"/>
  <c r="H69"/>
  <c r="J160"/>
  <c r="H81"/>
  <c r="K160"/>
  <c r="H93"/>
  <c r="L160"/>
  <c r="H105"/>
  <c r="M160"/>
  <c r="H117"/>
  <c r="N160"/>
  <c r="H129"/>
  <c r="O160"/>
  <c r="H141"/>
  <c r="P160"/>
  <c r="H151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Q163"/>
  <c r="Q166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S165"/>
  <c r="AR165"/>
  <c r="AQ165"/>
  <c r="AP165"/>
  <c r="AO165"/>
  <c r="AN165"/>
  <c r="AM165"/>
  <c r="AL165"/>
  <c r="AK165"/>
  <c r="AJ165"/>
  <c r="AI165"/>
  <c r="AH165"/>
  <c r="AG165"/>
  <c r="AF165"/>
  <c r="AE165"/>
  <c r="AD165"/>
  <c r="AC165"/>
  <c r="AB165"/>
  <c r="AA165"/>
  <c r="Z165"/>
  <c r="Y165"/>
  <c r="X165"/>
  <c r="W165"/>
  <c r="V165"/>
  <c r="U165"/>
  <c r="T165"/>
  <c r="S165"/>
  <c r="R165"/>
  <c r="Q165"/>
  <c r="AS161"/>
  <c r="AS164"/>
  <c r="AR161"/>
  <c r="AR164"/>
  <c r="AQ161"/>
  <c r="AQ164"/>
  <c r="AP161"/>
  <c r="AP164"/>
  <c r="AO161"/>
  <c r="AO164"/>
  <c r="AN161"/>
  <c r="AN164"/>
  <c r="AM161"/>
  <c r="AM164"/>
  <c r="AL161"/>
  <c r="AL164"/>
  <c r="AK161"/>
  <c r="AK164"/>
  <c r="AJ161"/>
  <c r="AJ164"/>
  <c r="AI161"/>
  <c r="AI164"/>
  <c r="AH161"/>
  <c r="AH164"/>
  <c r="AG161"/>
  <c r="AG164"/>
  <c r="AF161"/>
  <c r="AF164"/>
  <c r="AE161"/>
  <c r="AE164"/>
  <c r="AD161"/>
  <c r="AD164"/>
  <c r="AC161"/>
  <c r="AC164"/>
  <c r="AB161"/>
  <c r="AB164"/>
  <c r="AA161"/>
  <c r="AA164"/>
  <c r="Z161"/>
  <c r="Z164"/>
  <c r="Y161"/>
  <c r="Y164"/>
  <c r="X161"/>
  <c r="X164"/>
  <c r="W161"/>
  <c r="W164"/>
  <c r="V161"/>
  <c r="V164"/>
  <c r="U161"/>
  <c r="U164"/>
  <c r="T161"/>
  <c r="T164"/>
  <c r="S161"/>
  <c r="S164"/>
  <c r="R161"/>
  <c r="R164"/>
  <c r="Q161"/>
  <c r="Q164"/>
  <c r="P161"/>
  <c r="O161"/>
  <c r="N161"/>
  <c r="M161"/>
  <c r="L161"/>
  <c r="K161"/>
  <c r="J161"/>
  <c r="I161"/>
  <c r="H161"/>
  <c r="G161"/>
  <c r="F161"/>
  <c r="E161"/>
  <c r="D161"/>
  <c r="H144"/>
  <c r="J135"/>
  <c r="H132"/>
  <c r="J123"/>
  <c r="H120"/>
  <c r="J110"/>
  <c r="H108"/>
  <c r="J99"/>
  <c r="H96"/>
  <c r="J87"/>
  <c r="H84"/>
  <c r="J74"/>
  <c r="H72"/>
  <c r="J62"/>
  <c r="H60"/>
  <c r="J51"/>
  <c r="H48"/>
  <c r="J38"/>
  <c r="H36"/>
  <c r="J26"/>
  <c r="H23"/>
  <c r="J14"/>
  <c r="H11"/>
  <c r="M8"/>
  <c r="J6"/>
  <c r="H5"/>
</calcChain>
</file>

<file path=xl/sharedStrings.xml><?xml version="1.0" encoding="utf-8"?>
<sst xmlns="http://schemas.openxmlformats.org/spreadsheetml/2006/main" count="167" uniqueCount="17">
  <si>
    <t>PRODUCTO</t>
  </si>
  <si>
    <t>FECHA</t>
  </si>
  <si>
    <t>VALOR</t>
  </si>
  <si>
    <t>IP_VALOR</t>
  </si>
  <si>
    <t>Aceite de Palma</t>
  </si>
  <si>
    <t>variacion 2001 - 2002</t>
  </si>
  <si>
    <t>variacion 2002 - 2003</t>
  </si>
  <si>
    <t>variacion 2003 - 2004</t>
  </si>
  <si>
    <t>variacion 2004 - 2005</t>
  </si>
  <si>
    <t>variacion 2005 - 2006</t>
  </si>
  <si>
    <t>variacion 2006- 2007</t>
  </si>
  <si>
    <t>Año</t>
  </si>
  <si>
    <t>Precio Aceite</t>
  </si>
  <si>
    <t>Precio Fruta Seno</t>
  </si>
  <si>
    <t>Precio Fruta Subida constante</t>
  </si>
  <si>
    <t>Promedio 2001 - 2042</t>
  </si>
  <si>
    <t>% Precio Fruta</t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</si>
</sst>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wrapText="1"/>
    </xf>
    <xf numFmtId="44" fontId="0" fillId="0" borderId="0" xfId="1" applyFont="1"/>
    <xf numFmtId="10" fontId="0" fillId="0" borderId="0" xfId="2" applyNumberFormat="1" applyFont="1"/>
    <xf numFmtId="14" fontId="0" fillId="0" borderId="1" xfId="0" applyNumberFormat="1" applyBorder="1" applyAlignment="1">
      <alignment wrapText="1"/>
    </xf>
    <xf numFmtId="44" fontId="0" fillId="0" borderId="0" xfId="0" applyNumberFormat="1"/>
    <xf numFmtId="0" fontId="0" fillId="0" borderId="2" xfId="0" applyFill="1" applyBorder="1" applyAlignment="1">
      <alignment wrapText="1"/>
    </xf>
    <xf numFmtId="0" fontId="3" fillId="0" borderId="3" xfId="0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44" fontId="0" fillId="0" borderId="3" xfId="1" applyFont="1" applyBorder="1"/>
    <xf numFmtId="0" fontId="2" fillId="0" borderId="3" xfId="0" applyFont="1" applyBorder="1"/>
    <xf numFmtId="44" fontId="0" fillId="0" borderId="3" xfId="0" applyNumberFormat="1" applyBorder="1"/>
    <xf numFmtId="0" fontId="0" fillId="0" borderId="0" xfId="0" applyAlignment="1">
      <alignment horizontal="center"/>
    </xf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style val="1"/>
  <c:chart>
    <c:plotArea>
      <c:layout/>
      <c:lineChart>
        <c:grouping val="standard"/>
        <c:ser>
          <c:idx val="0"/>
          <c:order val="0"/>
          <c:tx>
            <c:strRef>
              <c:f>[1]Precio!$C$159</c:f>
              <c:strCache>
                <c:ptCount val="1"/>
                <c:pt idx="0">
                  <c:v>Año</c:v>
                </c:pt>
              </c:strCache>
            </c:strRef>
          </c:tx>
          <c:val>
            <c:numRef>
              <c:f>[1]Precio!$D$159:$AS$159</c:f>
              <c:numCache>
                <c:formatCode>General</c:formatCode>
                <c:ptCount val="4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 formatCode="_(&quot;$&quot;\ * #,##0.00_);_(&quot;$&quot;\ * \(#,##0.00\);_(&quot;$&quot;\ * &quot;-&quot;??_);_(@_)">
                  <c:v>2015</c:v>
                </c:pt>
                <c:pt idx="15" formatCode="_(&quot;$&quot;\ * #,##0.00_);_(&quot;$&quot;\ * \(#,##0.00\);_(&quot;$&quot;\ * &quot;-&quot;??_);_(@_)">
                  <c:v>2016</c:v>
                </c:pt>
                <c:pt idx="16" formatCode="_(&quot;$&quot;\ * #,##0.00_);_(&quot;$&quot;\ * \(#,##0.00\);_(&quot;$&quot;\ * &quot;-&quot;??_);_(@_)">
                  <c:v>2017</c:v>
                </c:pt>
                <c:pt idx="17" formatCode="_(&quot;$&quot;\ * #,##0.00_);_(&quot;$&quot;\ * \(#,##0.00\);_(&quot;$&quot;\ * &quot;-&quot;??_);_(@_)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</c:numCache>
            </c:numRef>
          </c:val>
        </c:ser>
        <c:ser>
          <c:idx val="1"/>
          <c:order val="1"/>
          <c:tx>
            <c:strRef>
              <c:f>[1]Precio!$C$160</c:f>
              <c:strCache>
                <c:ptCount val="1"/>
                <c:pt idx="0">
                  <c:v>Precio Aceite</c:v>
                </c:pt>
              </c:strCache>
            </c:strRef>
          </c:tx>
          <c:val>
            <c:numRef>
              <c:f>[1]Precio!$D$160:$AS$160</c:f>
              <c:numCache>
                <c:formatCode>_("$"\ * #,##0.00_);_("$"\ * \(#,##0.00\);_("$"\ * "-"??_);_(@_)</c:formatCode>
                <c:ptCount val="42"/>
                <c:pt idx="0">
                  <c:v>957857.14285714284</c:v>
                </c:pt>
                <c:pt idx="1">
                  <c:v>1167416.6666666667</c:v>
                </c:pt>
                <c:pt idx="2">
                  <c:v>1557916.6666666667</c:v>
                </c:pt>
                <c:pt idx="3">
                  <c:v>1417166.6666666667</c:v>
                </c:pt>
                <c:pt idx="4">
                  <c:v>1088250</c:v>
                </c:pt>
                <c:pt idx="5">
                  <c:v>1156000</c:v>
                </c:pt>
                <c:pt idx="6">
                  <c:v>1522416.6666666667</c:v>
                </c:pt>
                <c:pt idx="7">
                  <c:v>1877833.3333333333</c:v>
                </c:pt>
                <c:pt idx="8">
                  <c:v>1666250</c:v>
                </c:pt>
                <c:pt idx="9">
                  <c:v>1751250</c:v>
                </c:pt>
                <c:pt idx="10">
                  <c:v>2119583.3333333335</c:v>
                </c:pt>
                <c:pt idx="11">
                  <c:v>1943583.3333333333</c:v>
                </c:pt>
                <c:pt idx="12">
                  <c:v>1670083.3333333333</c:v>
                </c:pt>
                <c:pt idx="13">
                  <c:v>1722222.2222222222</c:v>
                </c:pt>
                <c:pt idx="14">
                  <c:v>1808333.3333333335</c:v>
                </c:pt>
                <c:pt idx="15">
                  <c:v>1663666.666666667</c:v>
                </c:pt>
                <c:pt idx="16">
                  <c:v>1780123.3333333337</c:v>
                </c:pt>
                <c:pt idx="17">
                  <c:v>1869129.5000000005</c:v>
                </c:pt>
                <c:pt idx="18">
                  <c:v>1794364.3200000003</c:v>
                </c:pt>
                <c:pt idx="19">
                  <c:v>1919969.8224000004</c:v>
                </c:pt>
                <c:pt idx="20">
                  <c:v>2015968.3135200005</c:v>
                </c:pt>
                <c:pt idx="21">
                  <c:v>1874850.5315736006</c:v>
                </c:pt>
                <c:pt idx="22">
                  <c:v>2062335.5847309609</c:v>
                </c:pt>
                <c:pt idx="23">
                  <c:v>2165452.363967509</c:v>
                </c:pt>
                <c:pt idx="24">
                  <c:v>2078834.2694088086</c:v>
                </c:pt>
                <c:pt idx="25">
                  <c:v>2161987.640185161</c:v>
                </c:pt>
                <c:pt idx="26">
                  <c:v>2270087.0221944191</c:v>
                </c:pt>
                <c:pt idx="27">
                  <c:v>2270087.0221944191</c:v>
                </c:pt>
                <c:pt idx="28">
                  <c:v>2156582.6710846978</c:v>
                </c:pt>
                <c:pt idx="29">
                  <c:v>2372240.938193168</c:v>
                </c:pt>
                <c:pt idx="30">
                  <c:v>2490852.9851028267</c:v>
                </c:pt>
                <c:pt idx="31">
                  <c:v>2291584.7462946009</c:v>
                </c:pt>
                <c:pt idx="32">
                  <c:v>2749901.6955535212</c:v>
                </c:pt>
                <c:pt idx="33">
                  <c:v>2887396.7803311972</c:v>
                </c:pt>
                <c:pt idx="34">
                  <c:v>2569783.1344947657</c:v>
                </c:pt>
                <c:pt idx="35">
                  <c:v>2698272.2912195041</c:v>
                </c:pt>
                <c:pt idx="36">
                  <c:v>2887151.3516048696</c:v>
                </c:pt>
                <c:pt idx="37">
                  <c:v>2887151.3516048696</c:v>
                </c:pt>
                <c:pt idx="38">
                  <c:v>2742793.784024626</c:v>
                </c:pt>
                <c:pt idx="39">
                  <c:v>3017073.1624270887</c:v>
                </c:pt>
                <c:pt idx="40">
                  <c:v>3167926.8205484431</c:v>
                </c:pt>
                <c:pt idx="41">
                  <c:v>3041209.7477265052</c:v>
                </c:pt>
              </c:numCache>
            </c:numRef>
          </c:val>
        </c:ser>
        <c:ser>
          <c:idx val="2"/>
          <c:order val="2"/>
          <c:tx>
            <c:strRef>
              <c:f>[1]Precio!$C$161</c:f>
              <c:strCache>
                <c:ptCount val="1"/>
                <c:pt idx="0">
                  <c:v>Precio Fruta Seno</c:v>
                </c:pt>
              </c:strCache>
            </c:strRef>
          </c:tx>
          <c:val>
            <c:numRef>
              <c:f>[1]Precio!$D$161:$AS$161</c:f>
              <c:numCache>
                <c:formatCode>_("$"\ * #,##0.00_);_("$"\ * \(#,##0.00\);_("$"\ * "-"??_);_(@_)</c:formatCode>
                <c:ptCount val="42"/>
                <c:pt idx="0">
                  <c:v>957857.14285714284</c:v>
                </c:pt>
                <c:pt idx="1">
                  <c:v>1167416.6666666667</c:v>
                </c:pt>
                <c:pt idx="2">
                  <c:v>1557916.6666666667</c:v>
                </c:pt>
                <c:pt idx="3">
                  <c:v>1417166.6666666667</c:v>
                </c:pt>
                <c:pt idx="4">
                  <c:v>1088250</c:v>
                </c:pt>
                <c:pt idx="5">
                  <c:v>1156000</c:v>
                </c:pt>
                <c:pt idx="6">
                  <c:v>1522416.6666666667</c:v>
                </c:pt>
                <c:pt idx="7">
                  <c:v>1877833.3333333333</c:v>
                </c:pt>
                <c:pt idx="8">
                  <c:v>1666250</c:v>
                </c:pt>
                <c:pt idx="9">
                  <c:v>1751250</c:v>
                </c:pt>
                <c:pt idx="10">
                  <c:v>2119583.3333333335</c:v>
                </c:pt>
                <c:pt idx="11">
                  <c:v>1943583.3333333333</c:v>
                </c:pt>
                <c:pt idx="12">
                  <c:v>1670083.3333333333</c:v>
                </c:pt>
                <c:pt idx="13">
                  <c:v>1722222.2222222222</c:v>
                </c:pt>
                <c:pt idx="14">
                  <c:v>1808333.3333333335</c:v>
                </c:pt>
                <c:pt idx="15">
                  <c:v>1663666.666666667</c:v>
                </c:pt>
                <c:pt idx="16">
                  <c:v>1780123.3333333337</c:v>
                </c:pt>
                <c:pt idx="17">
                  <c:v>1869129.5000000005</c:v>
                </c:pt>
                <c:pt idx="18">
                  <c:v>1794364.3200000003</c:v>
                </c:pt>
                <c:pt idx="19">
                  <c:v>1919969.8224000004</c:v>
                </c:pt>
                <c:pt idx="20">
                  <c:v>2015968.3135200005</c:v>
                </c:pt>
                <c:pt idx="21">
                  <c:v>1874850.5315736006</c:v>
                </c:pt>
                <c:pt idx="22">
                  <c:v>2062335.5847309609</c:v>
                </c:pt>
                <c:pt idx="23">
                  <c:v>2165452.363967509</c:v>
                </c:pt>
                <c:pt idx="24">
                  <c:v>2078834.2694088086</c:v>
                </c:pt>
                <c:pt idx="25">
                  <c:v>2161987.640185161</c:v>
                </c:pt>
                <c:pt idx="26">
                  <c:v>2270087.0221944191</c:v>
                </c:pt>
                <c:pt idx="27">
                  <c:v>2270087.0221944191</c:v>
                </c:pt>
                <c:pt idx="28">
                  <c:v>2156582.6710846978</c:v>
                </c:pt>
                <c:pt idx="29">
                  <c:v>2372240.938193168</c:v>
                </c:pt>
                <c:pt idx="30">
                  <c:v>2490852.9851028267</c:v>
                </c:pt>
                <c:pt idx="31">
                  <c:v>2291584.7462946009</c:v>
                </c:pt>
                <c:pt idx="32">
                  <c:v>2749901.6955535212</c:v>
                </c:pt>
                <c:pt idx="33">
                  <c:v>2887396.7803311972</c:v>
                </c:pt>
                <c:pt idx="34">
                  <c:v>2569783.1344947657</c:v>
                </c:pt>
                <c:pt idx="35">
                  <c:v>2698272.2912195041</c:v>
                </c:pt>
                <c:pt idx="36">
                  <c:v>2887151.3516048696</c:v>
                </c:pt>
                <c:pt idx="37">
                  <c:v>2887151.3516048696</c:v>
                </c:pt>
                <c:pt idx="38">
                  <c:v>2742793.784024626</c:v>
                </c:pt>
                <c:pt idx="39">
                  <c:v>3017073.1624270887</c:v>
                </c:pt>
                <c:pt idx="40">
                  <c:v>3167926.8205484431</c:v>
                </c:pt>
                <c:pt idx="41">
                  <c:v>3041209.7477265052</c:v>
                </c:pt>
              </c:numCache>
            </c:numRef>
          </c:val>
        </c:ser>
        <c:dLbls>
          <c:showVal val="1"/>
        </c:dLbls>
        <c:marker val="1"/>
        <c:axId val="141783808"/>
        <c:axId val="141785344"/>
      </c:lineChart>
      <c:catAx>
        <c:axId val="141783808"/>
        <c:scaling>
          <c:orientation val="minMax"/>
        </c:scaling>
        <c:axPos val="b"/>
        <c:majorTickMark val="none"/>
        <c:tickLblPos val="nextTo"/>
        <c:crossAx val="141785344"/>
        <c:crosses val="autoZero"/>
        <c:auto val="1"/>
        <c:lblAlgn val="ctr"/>
        <c:lblOffset val="100"/>
      </c:catAx>
      <c:valAx>
        <c:axId val="141785344"/>
        <c:scaling>
          <c:orientation val="minMax"/>
        </c:scaling>
        <c:delete val="1"/>
        <c:axPos val="l"/>
        <c:numFmt formatCode="General" sourceLinked="1"/>
        <c:tickLblPos val="none"/>
        <c:crossAx val="141783808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/>
      <c:lineChart>
        <c:grouping val="standard"/>
        <c:ser>
          <c:idx val="0"/>
          <c:order val="0"/>
          <c:tx>
            <c:strRef>
              <c:f>[1]Precio!$C$159</c:f>
              <c:strCache>
                <c:ptCount val="1"/>
                <c:pt idx="0">
                  <c:v>Año</c:v>
                </c:pt>
              </c:strCache>
            </c:strRef>
          </c:tx>
          <c:marker>
            <c:symbol val="none"/>
          </c:marker>
          <c:val>
            <c:numRef>
              <c:f>[1]Precio!$D$159:$AS$159</c:f>
              <c:numCache>
                <c:formatCode>General</c:formatCode>
                <c:ptCount val="42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 formatCode="_(&quot;$&quot;\ * #,##0.00_);_(&quot;$&quot;\ * \(#,##0.00\);_(&quot;$&quot;\ * &quot;-&quot;??_);_(@_)">
                  <c:v>2015</c:v>
                </c:pt>
                <c:pt idx="15" formatCode="_(&quot;$&quot;\ * #,##0.00_);_(&quot;$&quot;\ * \(#,##0.00\);_(&quot;$&quot;\ * &quot;-&quot;??_);_(@_)">
                  <c:v>2016</c:v>
                </c:pt>
                <c:pt idx="16" formatCode="_(&quot;$&quot;\ * #,##0.00_);_(&quot;$&quot;\ * \(#,##0.00\);_(&quot;$&quot;\ * &quot;-&quot;??_);_(@_)">
                  <c:v>2017</c:v>
                </c:pt>
                <c:pt idx="17" formatCode="_(&quot;$&quot;\ * #,##0.00_);_(&quot;$&quot;\ * \(#,##0.00\);_(&quot;$&quot;\ * &quot;-&quot;??_);_(@_)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  <c:pt idx="22">
                  <c:v>2023</c:v>
                </c:pt>
                <c:pt idx="23">
                  <c:v>2024</c:v>
                </c:pt>
                <c:pt idx="24">
                  <c:v>2025</c:v>
                </c:pt>
                <c:pt idx="25">
                  <c:v>2026</c:v>
                </c:pt>
                <c:pt idx="26">
                  <c:v>2027</c:v>
                </c:pt>
                <c:pt idx="27">
                  <c:v>2028</c:v>
                </c:pt>
                <c:pt idx="28">
                  <c:v>2029</c:v>
                </c:pt>
                <c:pt idx="29">
                  <c:v>2030</c:v>
                </c:pt>
                <c:pt idx="30">
                  <c:v>2031</c:v>
                </c:pt>
                <c:pt idx="31">
                  <c:v>2032</c:v>
                </c:pt>
                <c:pt idx="32">
                  <c:v>2033</c:v>
                </c:pt>
                <c:pt idx="33">
                  <c:v>2034</c:v>
                </c:pt>
                <c:pt idx="34">
                  <c:v>2035</c:v>
                </c:pt>
                <c:pt idx="35">
                  <c:v>2036</c:v>
                </c:pt>
                <c:pt idx="36">
                  <c:v>2037</c:v>
                </c:pt>
                <c:pt idx="37">
                  <c:v>2038</c:v>
                </c:pt>
                <c:pt idx="38">
                  <c:v>2039</c:v>
                </c:pt>
                <c:pt idx="39">
                  <c:v>2040</c:v>
                </c:pt>
                <c:pt idx="40">
                  <c:v>2041</c:v>
                </c:pt>
                <c:pt idx="41">
                  <c:v>2042</c:v>
                </c:pt>
              </c:numCache>
            </c:numRef>
          </c:val>
        </c:ser>
        <c:ser>
          <c:idx val="1"/>
          <c:order val="1"/>
          <c:tx>
            <c:strRef>
              <c:f>[1]Precio!$C$160</c:f>
              <c:strCache>
                <c:ptCount val="1"/>
                <c:pt idx="0">
                  <c:v>Precio Aceite</c:v>
                </c:pt>
              </c:strCache>
            </c:strRef>
          </c:tx>
          <c:val>
            <c:numRef>
              <c:f>[1]Precio!$D$160:$AS$160</c:f>
              <c:numCache>
                <c:formatCode>_("$"\ * #,##0.00_);_("$"\ * \(#,##0.00\);_("$"\ * "-"??_);_(@_)</c:formatCode>
                <c:ptCount val="42"/>
                <c:pt idx="0">
                  <c:v>957857.14285714284</c:v>
                </c:pt>
                <c:pt idx="1">
                  <c:v>1167416.6666666667</c:v>
                </c:pt>
                <c:pt idx="2">
                  <c:v>1557916.6666666667</c:v>
                </c:pt>
                <c:pt idx="3">
                  <c:v>1417166.6666666667</c:v>
                </c:pt>
                <c:pt idx="4">
                  <c:v>1088250</c:v>
                </c:pt>
                <c:pt idx="5">
                  <c:v>1156000</c:v>
                </c:pt>
                <c:pt idx="6">
                  <c:v>1522416.6666666667</c:v>
                </c:pt>
                <c:pt idx="7">
                  <c:v>1877833.3333333333</c:v>
                </c:pt>
                <c:pt idx="8">
                  <c:v>1666250</c:v>
                </c:pt>
                <c:pt idx="9">
                  <c:v>1751250</c:v>
                </c:pt>
                <c:pt idx="10">
                  <c:v>2119583.3333333335</c:v>
                </c:pt>
                <c:pt idx="11">
                  <c:v>1943583.3333333333</c:v>
                </c:pt>
                <c:pt idx="12">
                  <c:v>1670083.3333333333</c:v>
                </c:pt>
                <c:pt idx="13">
                  <c:v>1722222.2222222222</c:v>
                </c:pt>
                <c:pt idx="14">
                  <c:v>1808333.3333333335</c:v>
                </c:pt>
                <c:pt idx="15">
                  <c:v>1663666.666666667</c:v>
                </c:pt>
                <c:pt idx="16">
                  <c:v>1780123.3333333337</c:v>
                </c:pt>
                <c:pt idx="17">
                  <c:v>1869129.5000000005</c:v>
                </c:pt>
                <c:pt idx="18">
                  <c:v>1794364.3200000003</c:v>
                </c:pt>
                <c:pt idx="19">
                  <c:v>1919969.8224000004</c:v>
                </c:pt>
                <c:pt idx="20">
                  <c:v>2015968.3135200005</c:v>
                </c:pt>
                <c:pt idx="21">
                  <c:v>1874850.5315736006</c:v>
                </c:pt>
                <c:pt idx="22">
                  <c:v>2062335.5847309609</c:v>
                </c:pt>
                <c:pt idx="23">
                  <c:v>2165452.363967509</c:v>
                </c:pt>
                <c:pt idx="24">
                  <c:v>2078834.2694088086</c:v>
                </c:pt>
                <c:pt idx="25">
                  <c:v>2161987.640185161</c:v>
                </c:pt>
                <c:pt idx="26">
                  <c:v>2270087.0221944191</c:v>
                </c:pt>
                <c:pt idx="27">
                  <c:v>2270087.0221944191</c:v>
                </c:pt>
                <c:pt idx="28">
                  <c:v>2156582.6710846978</c:v>
                </c:pt>
                <c:pt idx="29">
                  <c:v>2372240.938193168</c:v>
                </c:pt>
                <c:pt idx="30">
                  <c:v>2490852.9851028267</c:v>
                </c:pt>
                <c:pt idx="31">
                  <c:v>2291584.7462946009</c:v>
                </c:pt>
                <c:pt idx="32">
                  <c:v>2749901.6955535212</c:v>
                </c:pt>
                <c:pt idx="33">
                  <c:v>2887396.7803311972</c:v>
                </c:pt>
                <c:pt idx="34">
                  <c:v>2569783.1344947657</c:v>
                </c:pt>
                <c:pt idx="35">
                  <c:v>2698272.2912195041</c:v>
                </c:pt>
                <c:pt idx="36">
                  <c:v>2887151.3516048696</c:v>
                </c:pt>
                <c:pt idx="37">
                  <c:v>2887151.3516048696</c:v>
                </c:pt>
                <c:pt idx="38">
                  <c:v>2742793.784024626</c:v>
                </c:pt>
                <c:pt idx="39">
                  <c:v>3017073.1624270887</c:v>
                </c:pt>
                <c:pt idx="40">
                  <c:v>3167926.8205484431</c:v>
                </c:pt>
                <c:pt idx="41">
                  <c:v>3041209.7477265052</c:v>
                </c:pt>
              </c:numCache>
            </c:numRef>
          </c:val>
        </c:ser>
        <c:ser>
          <c:idx val="2"/>
          <c:order val="2"/>
          <c:tx>
            <c:strRef>
              <c:f>[1]Precio!$C$161</c:f>
              <c:strCache>
                <c:ptCount val="1"/>
                <c:pt idx="0">
                  <c:v>Precio Fruta Seno</c:v>
                </c:pt>
              </c:strCache>
            </c:strRef>
          </c:tx>
          <c:marker>
            <c:symbol val="none"/>
          </c:marker>
          <c:val>
            <c:numRef>
              <c:f>[1]Precio!$D$161:$AS$161</c:f>
              <c:numCache>
                <c:formatCode>_("$"\ * #,##0.00_);_("$"\ * \(#,##0.00\);_("$"\ * "-"??_);_(@_)</c:formatCode>
                <c:ptCount val="42"/>
                <c:pt idx="0">
                  <c:v>957857.14285714284</c:v>
                </c:pt>
                <c:pt idx="1">
                  <c:v>1167416.6666666667</c:v>
                </c:pt>
                <c:pt idx="2">
                  <c:v>1557916.6666666667</c:v>
                </c:pt>
                <c:pt idx="3">
                  <c:v>1417166.6666666667</c:v>
                </c:pt>
                <c:pt idx="4">
                  <c:v>1088250</c:v>
                </c:pt>
                <c:pt idx="5">
                  <c:v>1156000</c:v>
                </c:pt>
                <c:pt idx="6">
                  <c:v>1522416.6666666667</c:v>
                </c:pt>
                <c:pt idx="7">
                  <c:v>1877833.3333333333</c:v>
                </c:pt>
                <c:pt idx="8">
                  <c:v>1666250</c:v>
                </c:pt>
                <c:pt idx="9">
                  <c:v>1751250</c:v>
                </c:pt>
                <c:pt idx="10">
                  <c:v>2119583.3333333335</c:v>
                </c:pt>
                <c:pt idx="11">
                  <c:v>1943583.3333333333</c:v>
                </c:pt>
                <c:pt idx="12">
                  <c:v>1670083.3333333333</c:v>
                </c:pt>
                <c:pt idx="13">
                  <c:v>1722222.2222222222</c:v>
                </c:pt>
                <c:pt idx="14">
                  <c:v>1808333.3333333335</c:v>
                </c:pt>
                <c:pt idx="15">
                  <c:v>1663666.666666667</c:v>
                </c:pt>
                <c:pt idx="16">
                  <c:v>1780123.3333333337</c:v>
                </c:pt>
                <c:pt idx="17">
                  <c:v>1869129.5000000005</c:v>
                </c:pt>
                <c:pt idx="18">
                  <c:v>1794364.3200000003</c:v>
                </c:pt>
                <c:pt idx="19">
                  <c:v>1919969.8224000004</c:v>
                </c:pt>
                <c:pt idx="20">
                  <c:v>2015968.3135200005</c:v>
                </c:pt>
                <c:pt idx="21">
                  <c:v>1874850.5315736006</c:v>
                </c:pt>
                <c:pt idx="22">
                  <c:v>2062335.5847309609</c:v>
                </c:pt>
                <c:pt idx="23">
                  <c:v>2165452.363967509</c:v>
                </c:pt>
                <c:pt idx="24">
                  <c:v>2078834.2694088086</c:v>
                </c:pt>
                <c:pt idx="25">
                  <c:v>2161987.640185161</c:v>
                </c:pt>
                <c:pt idx="26">
                  <c:v>2270087.0221944191</c:v>
                </c:pt>
                <c:pt idx="27">
                  <c:v>2270087.0221944191</c:v>
                </c:pt>
                <c:pt idx="28">
                  <c:v>2156582.6710846978</c:v>
                </c:pt>
                <c:pt idx="29">
                  <c:v>2372240.938193168</c:v>
                </c:pt>
                <c:pt idx="30">
                  <c:v>2490852.9851028267</c:v>
                </c:pt>
                <c:pt idx="31">
                  <c:v>2291584.7462946009</c:v>
                </c:pt>
                <c:pt idx="32">
                  <c:v>2749901.6955535212</c:v>
                </c:pt>
                <c:pt idx="33">
                  <c:v>2887396.7803311972</c:v>
                </c:pt>
                <c:pt idx="34">
                  <c:v>2569783.1344947657</c:v>
                </c:pt>
                <c:pt idx="35">
                  <c:v>2698272.2912195041</c:v>
                </c:pt>
                <c:pt idx="36">
                  <c:v>2887151.3516048696</c:v>
                </c:pt>
                <c:pt idx="37">
                  <c:v>2887151.3516048696</c:v>
                </c:pt>
                <c:pt idx="38">
                  <c:v>2742793.784024626</c:v>
                </c:pt>
                <c:pt idx="39">
                  <c:v>3017073.1624270887</c:v>
                </c:pt>
                <c:pt idx="40">
                  <c:v>3167926.8205484431</c:v>
                </c:pt>
                <c:pt idx="41">
                  <c:v>3041209.7477265052</c:v>
                </c:pt>
              </c:numCache>
            </c:numRef>
          </c:val>
        </c:ser>
        <c:ser>
          <c:idx val="3"/>
          <c:order val="3"/>
          <c:tx>
            <c:strRef>
              <c:f>[1]Precio!$C$162</c:f>
              <c:strCache>
                <c:ptCount val="1"/>
                <c:pt idx="0">
                  <c:v>Precio Fruta Subida constante</c:v>
                </c:pt>
              </c:strCache>
            </c:strRef>
          </c:tx>
          <c:marker>
            <c:symbol val="none"/>
          </c:marker>
          <c:val>
            <c:numRef>
              <c:f>[1]Precio!$D$162:$AS$162</c:f>
              <c:numCache>
                <c:formatCode>_("$"\ * #,##0.00_);_("$"\ * \(#,##0.00\);_("$"\ * "-"??_);_(@_)</c:formatCode>
                <c:ptCount val="42"/>
                <c:pt idx="13">
                  <c:v>1722222.2222222222</c:v>
                </c:pt>
                <c:pt idx="14">
                  <c:v>1773888.888888889</c:v>
                </c:pt>
                <c:pt idx="15">
                  <c:v>1827105.5555555557</c:v>
                </c:pt>
                <c:pt idx="16">
                  <c:v>1881918.7222222225</c:v>
                </c:pt>
                <c:pt idx="17">
                  <c:v>1938376.2838888892</c:v>
                </c:pt>
                <c:pt idx="18">
                  <c:v>1996527.572405556</c:v>
                </c:pt>
                <c:pt idx="19">
                  <c:v>2056423.3995777227</c:v>
                </c:pt>
                <c:pt idx="20">
                  <c:v>2118116.1015650546</c:v>
                </c:pt>
                <c:pt idx="21">
                  <c:v>2181659.5846120063</c:v>
                </c:pt>
                <c:pt idx="22">
                  <c:v>2247109.3721503667</c:v>
                </c:pt>
                <c:pt idx="23">
                  <c:v>2314522.6533148778</c:v>
                </c:pt>
                <c:pt idx="24">
                  <c:v>2383958.332914324</c:v>
                </c:pt>
                <c:pt idx="25">
                  <c:v>2455477.082901754</c:v>
                </c:pt>
                <c:pt idx="26">
                  <c:v>2529141.3953888067</c:v>
                </c:pt>
                <c:pt idx="27">
                  <c:v>2605015.6372504709</c:v>
                </c:pt>
                <c:pt idx="28">
                  <c:v>2683166.1063679853</c:v>
                </c:pt>
                <c:pt idx="29">
                  <c:v>2763661.0895590247</c:v>
                </c:pt>
                <c:pt idx="30">
                  <c:v>2846570.9222457954</c:v>
                </c:pt>
                <c:pt idx="31">
                  <c:v>2931968.0499131694</c:v>
                </c:pt>
                <c:pt idx="32">
                  <c:v>3019927.0914105647</c:v>
                </c:pt>
                <c:pt idx="33">
                  <c:v>3110524.9041528818</c:v>
                </c:pt>
                <c:pt idx="34">
                  <c:v>3203840.6512774685</c:v>
                </c:pt>
                <c:pt idx="35">
                  <c:v>3299955.8708157926</c:v>
                </c:pt>
                <c:pt idx="36">
                  <c:v>3398954.5469402666</c:v>
                </c:pt>
                <c:pt idx="37">
                  <c:v>3500923.1833484746</c:v>
                </c:pt>
                <c:pt idx="38">
                  <c:v>3605950.878848929</c:v>
                </c:pt>
                <c:pt idx="39">
                  <c:v>3714129.4052143968</c:v>
                </c:pt>
                <c:pt idx="40">
                  <c:v>3825553.2873708289</c:v>
                </c:pt>
                <c:pt idx="41">
                  <c:v>3940319.8859919538</c:v>
                </c:pt>
              </c:numCache>
            </c:numRef>
          </c:val>
        </c:ser>
        <c:ser>
          <c:idx val="4"/>
          <c:order val="4"/>
          <c:tx>
            <c:strRef>
              <c:f>[1]Precio!$C$163</c:f>
              <c:strCache>
                <c:ptCount val="1"/>
                <c:pt idx="0">
                  <c:v>Promedio 2001 - 2042</c:v>
                </c:pt>
              </c:strCache>
            </c:strRef>
          </c:tx>
          <c:marker>
            <c:symbol val="none"/>
          </c:marker>
          <c:val>
            <c:numRef>
              <c:f>[1]Precio!$D$163:$AS$163</c:f>
              <c:numCache>
                <c:formatCode>_("$"\ * #,##0.00_);_("$"\ * \(#,##0.00\);_("$"\ * "-"??_);_(@_)</c:formatCode>
                <c:ptCount val="42"/>
                <c:pt idx="13">
                  <c:v>2078879.5368761481</c:v>
                </c:pt>
                <c:pt idx="14">
                  <c:v>2078879.5368761481</c:v>
                </c:pt>
                <c:pt idx="15">
                  <c:v>2078879.5368761481</c:v>
                </c:pt>
                <c:pt idx="16">
                  <c:v>2078879.5368761481</c:v>
                </c:pt>
                <c:pt idx="17">
                  <c:v>2078879.5368761481</c:v>
                </c:pt>
                <c:pt idx="18">
                  <c:v>2078879.5368761481</c:v>
                </c:pt>
                <c:pt idx="19">
                  <c:v>2078879.5368761481</c:v>
                </c:pt>
                <c:pt idx="20">
                  <c:v>2078879.5368761481</c:v>
                </c:pt>
                <c:pt idx="21">
                  <c:v>2078879.5368761481</c:v>
                </c:pt>
                <c:pt idx="22">
                  <c:v>2078879.5368761481</c:v>
                </c:pt>
                <c:pt idx="23">
                  <c:v>2078879.5368761481</c:v>
                </c:pt>
                <c:pt idx="24">
                  <c:v>2078879.5368761481</c:v>
                </c:pt>
                <c:pt idx="25">
                  <c:v>2078879.5368761481</c:v>
                </c:pt>
                <c:pt idx="26">
                  <c:v>2078879.5368761481</c:v>
                </c:pt>
                <c:pt idx="27">
                  <c:v>2078879.5368761481</c:v>
                </c:pt>
                <c:pt idx="28">
                  <c:v>2078879.5368761481</c:v>
                </c:pt>
                <c:pt idx="29">
                  <c:v>2078879.5368761481</c:v>
                </c:pt>
                <c:pt idx="30">
                  <c:v>2078879.5368761481</c:v>
                </c:pt>
                <c:pt idx="31">
                  <c:v>2078879.5368761481</c:v>
                </c:pt>
                <c:pt idx="32">
                  <c:v>2078879.5368761481</c:v>
                </c:pt>
                <c:pt idx="33">
                  <c:v>2078879.5368761481</c:v>
                </c:pt>
                <c:pt idx="34">
                  <c:v>2078879.5368761481</c:v>
                </c:pt>
                <c:pt idx="35">
                  <c:v>2078879.5368761481</c:v>
                </c:pt>
                <c:pt idx="36">
                  <c:v>2078879.5368761481</c:v>
                </c:pt>
                <c:pt idx="37">
                  <c:v>2078879.5368761481</c:v>
                </c:pt>
                <c:pt idx="38">
                  <c:v>2078879.5368761481</c:v>
                </c:pt>
                <c:pt idx="39">
                  <c:v>2078879.5368761481</c:v>
                </c:pt>
                <c:pt idx="40">
                  <c:v>2078879.5368761481</c:v>
                </c:pt>
                <c:pt idx="41">
                  <c:v>2078879.5368761481</c:v>
                </c:pt>
              </c:numCache>
            </c:numRef>
          </c:val>
        </c:ser>
        <c:marker val="1"/>
        <c:axId val="142121600"/>
        <c:axId val="142823808"/>
      </c:lineChart>
      <c:catAx>
        <c:axId val="142121600"/>
        <c:scaling>
          <c:orientation val="minMax"/>
        </c:scaling>
        <c:axPos val="b"/>
        <c:tickLblPos val="nextTo"/>
        <c:crossAx val="142823808"/>
        <c:crosses val="autoZero"/>
        <c:auto val="1"/>
        <c:lblAlgn val="ctr"/>
        <c:lblOffset val="100"/>
      </c:catAx>
      <c:valAx>
        <c:axId val="142823808"/>
        <c:scaling>
          <c:orientation val="minMax"/>
        </c:scaling>
        <c:axPos val="l"/>
        <c:majorGridlines/>
        <c:numFmt formatCode="General" sourceLinked="1"/>
        <c:tickLblPos val="nextTo"/>
        <c:crossAx val="1421216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167</xdr:row>
      <xdr:rowOff>85725</xdr:rowOff>
    </xdr:from>
    <xdr:to>
      <xdr:col>18</xdr:col>
      <xdr:colOff>1083468</xdr:colOff>
      <xdr:row>201</xdr:row>
      <xdr:rowOff>154782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654842</xdr:colOff>
      <xdr:row>203</xdr:row>
      <xdr:rowOff>154781</xdr:rowOff>
    </xdr:from>
    <xdr:to>
      <xdr:col>18</xdr:col>
      <xdr:colOff>1095374</xdr:colOff>
      <xdr:row>230</xdr:row>
      <xdr:rowOff>11906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lujo%20de%20Caja%20San%20Cayetano%20MRC1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royecciones"/>
      <sheetName val="CB_DATA_"/>
      <sheetName val="Bases"/>
      <sheetName val="Balance"/>
      <sheetName val="P&amp;G"/>
      <sheetName val="Flujo de Caja Dir"/>
      <sheetName val="Flujo de Caja Ind"/>
      <sheetName val="Resumen"/>
      <sheetName val="Hoja3"/>
      <sheetName val="Inventario MP"/>
      <sheetName val="Inventario PT"/>
      <sheetName val="Deuda US"/>
      <sheetName val="Deuda $"/>
      <sheetName val="Deuda"/>
      <sheetName val="Inversiones"/>
      <sheetName val="Produccion precio"/>
      <sheetName val="Precio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59">
          <cell r="C159" t="str">
            <v>Año</v>
          </cell>
          <cell r="D159">
            <v>2001</v>
          </cell>
          <cell r="E159">
            <v>2002</v>
          </cell>
          <cell r="F159">
            <v>2003</v>
          </cell>
          <cell r="G159">
            <v>2004</v>
          </cell>
          <cell r="H159">
            <v>2005</v>
          </cell>
          <cell r="I159">
            <v>2006</v>
          </cell>
          <cell r="J159">
            <v>2007</v>
          </cell>
          <cell r="K159">
            <v>2008</v>
          </cell>
          <cell r="L159">
            <v>2009</v>
          </cell>
          <cell r="M159">
            <v>2010</v>
          </cell>
          <cell r="N159">
            <v>2011</v>
          </cell>
          <cell r="O159">
            <v>2012</v>
          </cell>
          <cell r="P159">
            <v>2013</v>
          </cell>
          <cell r="Q159">
            <v>2014</v>
          </cell>
          <cell r="R159">
            <v>2015</v>
          </cell>
          <cell r="S159">
            <v>2016</v>
          </cell>
          <cell r="T159">
            <v>2017</v>
          </cell>
          <cell r="U159">
            <v>2018</v>
          </cell>
          <cell r="V159">
            <v>2019</v>
          </cell>
          <cell r="W159">
            <v>2020</v>
          </cell>
          <cell r="X159">
            <v>2021</v>
          </cell>
          <cell r="Y159">
            <v>2022</v>
          </cell>
          <cell r="Z159">
            <v>2023</v>
          </cell>
          <cell r="AA159">
            <v>2024</v>
          </cell>
          <cell r="AB159">
            <v>2025</v>
          </cell>
          <cell r="AC159">
            <v>2026</v>
          </cell>
          <cell r="AD159">
            <v>2027</v>
          </cell>
          <cell r="AE159">
            <v>2028</v>
          </cell>
          <cell r="AF159">
            <v>2029</v>
          </cell>
          <cell r="AG159">
            <v>2030</v>
          </cell>
          <cell r="AH159">
            <v>2031</v>
          </cell>
          <cell r="AI159">
            <v>2032</v>
          </cell>
          <cell r="AJ159">
            <v>2033</v>
          </cell>
          <cell r="AK159">
            <v>2034</v>
          </cell>
          <cell r="AL159">
            <v>2035</v>
          </cell>
          <cell r="AM159">
            <v>2036</v>
          </cell>
          <cell r="AN159">
            <v>2037</v>
          </cell>
          <cell r="AO159">
            <v>2038</v>
          </cell>
          <cell r="AP159">
            <v>2039</v>
          </cell>
          <cell r="AQ159">
            <v>2040</v>
          </cell>
          <cell r="AR159">
            <v>2041</v>
          </cell>
          <cell r="AS159">
            <v>2042</v>
          </cell>
        </row>
        <row r="160">
          <cell r="C160" t="str">
            <v>Precio Aceite</v>
          </cell>
          <cell r="D160">
            <v>957857.14285714284</v>
          </cell>
          <cell r="E160">
            <v>1167416.6666666667</v>
          </cell>
          <cell r="F160">
            <v>1557916.6666666667</v>
          </cell>
          <cell r="G160">
            <v>1417166.6666666667</v>
          </cell>
          <cell r="H160">
            <v>1088250</v>
          </cell>
          <cell r="I160">
            <v>1156000</v>
          </cell>
          <cell r="J160">
            <v>1522416.6666666667</v>
          </cell>
          <cell r="K160">
            <v>1877833.3333333333</v>
          </cell>
          <cell r="L160">
            <v>1666250</v>
          </cell>
          <cell r="M160">
            <v>1751250</v>
          </cell>
          <cell r="N160">
            <v>2119583.3333333335</v>
          </cell>
          <cell r="O160">
            <v>1943583.3333333333</v>
          </cell>
          <cell r="P160">
            <v>1670083.3333333333</v>
          </cell>
          <cell r="Q160">
            <v>1722222.2222222222</v>
          </cell>
          <cell r="R160">
            <v>1808333.3333333335</v>
          </cell>
          <cell r="S160">
            <v>1663666.666666667</v>
          </cell>
          <cell r="T160">
            <v>1780123.3333333337</v>
          </cell>
          <cell r="U160">
            <v>1869129.5000000005</v>
          </cell>
          <cell r="V160">
            <v>1794364.3200000003</v>
          </cell>
          <cell r="W160">
            <v>1919969.8224000004</v>
          </cell>
          <cell r="X160">
            <v>2015968.3135200005</v>
          </cell>
          <cell r="Y160">
            <v>1874850.5315736006</v>
          </cell>
          <cell r="Z160">
            <v>2062335.5847309609</v>
          </cell>
          <cell r="AA160">
            <v>2165452.363967509</v>
          </cell>
          <cell r="AB160">
            <v>2078834.2694088086</v>
          </cell>
          <cell r="AC160">
            <v>2161987.640185161</v>
          </cell>
          <cell r="AD160">
            <v>2270087.0221944191</v>
          </cell>
          <cell r="AE160">
            <v>2270087.0221944191</v>
          </cell>
          <cell r="AF160">
            <v>2156582.6710846978</v>
          </cell>
          <cell r="AG160">
            <v>2372240.938193168</v>
          </cell>
          <cell r="AH160">
            <v>2490852.9851028267</v>
          </cell>
          <cell r="AI160">
            <v>2291584.7462946009</v>
          </cell>
          <cell r="AJ160">
            <v>2749901.6955535212</v>
          </cell>
          <cell r="AK160">
            <v>2887396.7803311972</v>
          </cell>
          <cell r="AL160">
            <v>2569783.1344947657</v>
          </cell>
          <cell r="AM160">
            <v>2698272.2912195041</v>
          </cell>
          <cell r="AN160">
            <v>2887151.3516048696</v>
          </cell>
          <cell r="AO160">
            <v>2887151.3516048696</v>
          </cell>
          <cell r="AP160">
            <v>2742793.784024626</v>
          </cell>
          <cell r="AQ160">
            <v>3017073.1624270887</v>
          </cell>
          <cell r="AR160">
            <v>3167926.8205484431</v>
          </cell>
          <cell r="AS160">
            <v>3041209.7477265052</v>
          </cell>
        </row>
        <row r="161">
          <cell r="C161" t="str">
            <v>Precio Fruta Seno</v>
          </cell>
          <cell r="D161">
            <v>957857.14285714284</v>
          </cell>
          <cell r="E161">
            <v>1167416.6666666667</v>
          </cell>
          <cell r="F161">
            <v>1557916.6666666667</v>
          </cell>
          <cell r="G161">
            <v>1417166.6666666667</v>
          </cell>
          <cell r="H161">
            <v>1088250</v>
          </cell>
          <cell r="I161">
            <v>1156000</v>
          </cell>
          <cell r="J161">
            <v>1522416.6666666667</v>
          </cell>
          <cell r="K161">
            <v>1877833.3333333333</v>
          </cell>
          <cell r="L161">
            <v>1666250</v>
          </cell>
          <cell r="M161">
            <v>1751250</v>
          </cell>
          <cell r="N161">
            <v>2119583.3333333335</v>
          </cell>
          <cell r="O161">
            <v>1943583.3333333333</v>
          </cell>
          <cell r="P161">
            <v>1670083.3333333333</v>
          </cell>
          <cell r="Q161">
            <v>1722222.2222222222</v>
          </cell>
          <cell r="R161">
            <v>1808333.3333333335</v>
          </cell>
          <cell r="S161">
            <v>1663666.666666667</v>
          </cell>
          <cell r="T161">
            <v>1780123.3333333337</v>
          </cell>
          <cell r="U161">
            <v>1869129.5000000005</v>
          </cell>
          <cell r="V161">
            <v>1794364.3200000003</v>
          </cell>
          <cell r="W161">
            <v>1919969.8224000004</v>
          </cell>
          <cell r="X161">
            <v>2015968.3135200005</v>
          </cell>
          <cell r="Y161">
            <v>1874850.5315736006</v>
          </cell>
          <cell r="Z161">
            <v>2062335.5847309609</v>
          </cell>
          <cell r="AA161">
            <v>2165452.363967509</v>
          </cell>
          <cell r="AB161">
            <v>2078834.2694088086</v>
          </cell>
          <cell r="AC161">
            <v>2161987.640185161</v>
          </cell>
          <cell r="AD161">
            <v>2270087.0221944191</v>
          </cell>
          <cell r="AE161">
            <v>2270087.0221944191</v>
          </cell>
          <cell r="AF161">
            <v>2156582.6710846978</v>
          </cell>
          <cell r="AG161">
            <v>2372240.938193168</v>
          </cell>
          <cell r="AH161">
            <v>2490852.9851028267</v>
          </cell>
          <cell r="AI161">
            <v>2291584.7462946009</v>
          </cell>
          <cell r="AJ161">
            <v>2749901.6955535212</v>
          </cell>
          <cell r="AK161">
            <v>2887396.7803311972</v>
          </cell>
          <cell r="AL161">
            <v>2569783.1344947657</v>
          </cell>
          <cell r="AM161">
            <v>2698272.2912195041</v>
          </cell>
          <cell r="AN161">
            <v>2887151.3516048696</v>
          </cell>
          <cell r="AO161">
            <v>2887151.3516048696</v>
          </cell>
          <cell r="AP161">
            <v>2742793.784024626</v>
          </cell>
          <cell r="AQ161">
            <v>3017073.1624270887</v>
          </cell>
          <cell r="AR161">
            <v>3167926.8205484431</v>
          </cell>
          <cell r="AS161">
            <v>3041209.7477265052</v>
          </cell>
        </row>
        <row r="162">
          <cell r="C162" t="str">
            <v>Precio Fruta Subida constante</v>
          </cell>
          <cell r="Q162">
            <v>1722222.2222222222</v>
          </cell>
          <cell r="R162">
            <v>1773888.888888889</v>
          </cell>
          <cell r="S162">
            <v>1827105.5555555557</v>
          </cell>
          <cell r="T162">
            <v>1881918.7222222225</v>
          </cell>
          <cell r="U162">
            <v>1938376.2838888892</v>
          </cell>
          <cell r="V162">
            <v>1996527.572405556</v>
          </cell>
          <cell r="W162">
            <v>2056423.3995777227</v>
          </cell>
          <cell r="X162">
            <v>2118116.1015650546</v>
          </cell>
          <cell r="Y162">
            <v>2181659.5846120063</v>
          </cell>
          <cell r="Z162">
            <v>2247109.3721503667</v>
          </cell>
          <cell r="AA162">
            <v>2314522.6533148778</v>
          </cell>
          <cell r="AB162">
            <v>2383958.332914324</v>
          </cell>
          <cell r="AC162">
            <v>2455477.082901754</v>
          </cell>
          <cell r="AD162">
            <v>2529141.3953888067</v>
          </cell>
          <cell r="AE162">
            <v>2605015.6372504709</v>
          </cell>
          <cell r="AF162">
            <v>2683166.1063679853</v>
          </cell>
          <cell r="AG162">
            <v>2763661.0895590247</v>
          </cell>
          <cell r="AH162">
            <v>2846570.9222457954</v>
          </cell>
          <cell r="AI162">
            <v>2931968.0499131694</v>
          </cell>
          <cell r="AJ162">
            <v>3019927.0914105647</v>
          </cell>
          <cell r="AK162">
            <v>3110524.9041528818</v>
          </cell>
          <cell r="AL162">
            <v>3203840.6512774685</v>
          </cell>
          <cell r="AM162">
            <v>3299955.8708157926</v>
          </cell>
          <cell r="AN162">
            <v>3398954.5469402666</v>
          </cell>
          <cell r="AO162">
            <v>3500923.1833484746</v>
          </cell>
          <cell r="AP162">
            <v>3605950.878848929</v>
          </cell>
          <cell r="AQ162">
            <v>3714129.4052143968</v>
          </cell>
          <cell r="AR162">
            <v>3825553.2873708289</v>
          </cell>
          <cell r="AS162">
            <v>3940319.8859919538</v>
          </cell>
        </row>
        <row r="163">
          <cell r="C163" t="str">
            <v>Promedio 2001 - 2042</v>
          </cell>
          <cell r="Q163">
            <v>2078879.5368761481</v>
          </cell>
          <cell r="R163">
            <v>2078879.5368761481</v>
          </cell>
          <cell r="S163">
            <v>2078879.5368761481</v>
          </cell>
          <cell r="T163">
            <v>2078879.5368761481</v>
          </cell>
          <cell r="U163">
            <v>2078879.5368761481</v>
          </cell>
          <cell r="V163">
            <v>2078879.5368761481</v>
          </cell>
          <cell r="W163">
            <v>2078879.5368761481</v>
          </cell>
          <cell r="X163">
            <v>2078879.5368761481</v>
          </cell>
          <cell r="Y163">
            <v>2078879.5368761481</v>
          </cell>
          <cell r="Z163">
            <v>2078879.5368761481</v>
          </cell>
          <cell r="AA163">
            <v>2078879.5368761481</v>
          </cell>
          <cell r="AB163">
            <v>2078879.5368761481</v>
          </cell>
          <cell r="AC163">
            <v>2078879.5368761481</v>
          </cell>
          <cell r="AD163">
            <v>2078879.5368761481</v>
          </cell>
          <cell r="AE163">
            <v>2078879.5368761481</v>
          </cell>
          <cell r="AF163">
            <v>2078879.5368761481</v>
          </cell>
          <cell r="AG163">
            <v>2078879.5368761481</v>
          </cell>
          <cell r="AH163">
            <v>2078879.5368761481</v>
          </cell>
          <cell r="AI163">
            <v>2078879.5368761481</v>
          </cell>
          <cell r="AJ163">
            <v>2078879.5368761481</v>
          </cell>
          <cell r="AK163">
            <v>2078879.5368761481</v>
          </cell>
          <cell r="AL163">
            <v>2078879.5368761481</v>
          </cell>
          <cell r="AM163">
            <v>2078879.5368761481</v>
          </cell>
          <cell r="AN163">
            <v>2078879.5368761481</v>
          </cell>
          <cell r="AO163">
            <v>2078879.5368761481</v>
          </cell>
          <cell r="AP163">
            <v>2078879.5368761481</v>
          </cell>
          <cell r="AQ163">
            <v>2078879.5368761481</v>
          </cell>
          <cell r="AR163">
            <v>2078879.5368761481</v>
          </cell>
          <cell r="AS163">
            <v>2078879.5368761481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67"/>
  <sheetViews>
    <sheetView tabSelected="1" topLeftCell="I199" workbookViewId="0">
      <selection sqref="A1:XFD1048576"/>
    </sheetView>
  </sheetViews>
  <sheetFormatPr baseColWidth="10" defaultRowHeight="15"/>
  <cols>
    <col min="1" max="1" width="14.7109375" bestFit="1" customWidth="1"/>
    <col min="2" max="2" width="14" customWidth="1"/>
    <col min="3" max="3" width="27.42578125" bestFit="1" customWidth="1"/>
    <col min="4" max="4" width="15.28515625" customWidth="1"/>
    <col min="5" max="7" width="15.5703125" bestFit="1" customWidth="1"/>
    <col min="8" max="8" width="15.5703125" style="2" bestFit="1" customWidth="1"/>
    <col min="9" max="9" width="15.5703125" bestFit="1" customWidth="1"/>
    <col min="10" max="10" width="15.5703125" style="3" bestFit="1" customWidth="1"/>
    <col min="11" max="11" width="18.5703125" bestFit="1" customWidth="1"/>
    <col min="12" max="17" width="15.5703125" bestFit="1" customWidth="1"/>
    <col min="18" max="21" width="17" style="2" customWidth="1"/>
    <col min="22" max="45" width="17.28515625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</row>
    <row r="2" spans="1:13" ht="30">
      <c r="A2" s="1" t="s">
        <v>4</v>
      </c>
      <c r="B2" s="4">
        <v>37043</v>
      </c>
      <c r="C2" s="1">
        <v>800</v>
      </c>
      <c r="D2" s="1">
        <v>77.819999999999993</v>
      </c>
      <c r="G2">
        <v>2001</v>
      </c>
      <c r="H2" s="2">
        <f>AVERAGE(C2:C8)*1000</f>
        <v>957857.14285714284</v>
      </c>
    </row>
    <row r="3" spans="1:13" ht="30">
      <c r="A3" s="1" t="s">
        <v>4</v>
      </c>
      <c r="B3" s="4">
        <v>37073</v>
      </c>
      <c r="C3" s="1">
        <v>825</v>
      </c>
      <c r="D3" s="1">
        <v>77.36</v>
      </c>
    </row>
    <row r="4" spans="1:13" ht="30">
      <c r="A4" s="1" t="s">
        <v>4</v>
      </c>
      <c r="B4" s="4">
        <v>37104</v>
      </c>
      <c r="C4" s="1">
        <v>1040</v>
      </c>
      <c r="D4" s="1">
        <v>77.37</v>
      </c>
    </row>
    <row r="5" spans="1:13" ht="30">
      <c r="A5" s="1" t="s">
        <v>4</v>
      </c>
      <c r="B5" s="4">
        <v>37135</v>
      </c>
      <c r="C5" s="1">
        <v>1040</v>
      </c>
      <c r="D5" s="1">
        <v>76.739999999999995</v>
      </c>
      <c r="H5" s="2">
        <f>+H2*18%</f>
        <v>172414.28571428571</v>
      </c>
    </row>
    <row r="6" spans="1:13" ht="30">
      <c r="A6" s="1" t="s">
        <v>4</v>
      </c>
      <c r="B6" s="4">
        <v>37165</v>
      </c>
      <c r="C6" s="1">
        <v>990</v>
      </c>
      <c r="D6" s="1">
        <v>75.66</v>
      </c>
      <c r="J6" s="3">
        <f>(H9-H2)/H2</f>
        <v>0.21877951777280646</v>
      </c>
      <c r="K6" t="s">
        <v>5</v>
      </c>
    </row>
    <row r="7" spans="1:13" ht="30">
      <c r="A7" s="1" t="s">
        <v>4</v>
      </c>
      <c r="B7" s="4">
        <v>37196</v>
      </c>
      <c r="C7" s="1">
        <v>990</v>
      </c>
      <c r="D7" s="1">
        <v>75.92</v>
      </c>
    </row>
    <row r="8" spans="1:13" ht="30">
      <c r="A8" s="1" t="s">
        <v>4</v>
      </c>
      <c r="B8" s="4">
        <v>37226</v>
      </c>
      <c r="C8" s="1">
        <v>1020</v>
      </c>
      <c r="D8" s="1">
        <v>76.430000000000007</v>
      </c>
      <c r="M8" s="5">
        <f>+H9-H2</f>
        <v>209559.5238095239</v>
      </c>
    </row>
    <row r="9" spans="1:13" ht="30">
      <c r="A9" s="1" t="s">
        <v>4</v>
      </c>
      <c r="B9" s="4">
        <v>37257</v>
      </c>
      <c r="C9" s="1">
        <v>1030</v>
      </c>
      <c r="D9" s="1">
        <v>77.760000000000005</v>
      </c>
      <c r="G9">
        <v>2002</v>
      </c>
      <c r="H9" s="2">
        <f>AVERAGE(C9:C20)*1000</f>
        <v>1167416.6666666667</v>
      </c>
    </row>
    <row r="10" spans="1:13" ht="30">
      <c r="A10" s="1" t="s">
        <v>4</v>
      </c>
      <c r="B10" s="4">
        <v>37288</v>
      </c>
      <c r="C10" s="1">
        <v>985</v>
      </c>
      <c r="D10" s="1">
        <v>77.510000000000005</v>
      </c>
    </row>
    <row r="11" spans="1:13" ht="30">
      <c r="A11" s="1" t="s">
        <v>4</v>
      </c>
      <c r="B11" s="4">
        <v>37316</v>
      </c>
      <c r="C11" s="1">
        <v>960</v>
      </c>
      <c r="D11" s="1">
        <v>78.180000000000007</v>
      </c>
      <c r="H11" s="2">
        <f>+H9*18%</f>
        <v>210135</v>
      </c>
    </row>
    <row r="12" spans="1:13" ht="30">
      <c r="A12" s="1" t="s">
        <v>4</v>
      </c>
      <c r="B12" s="4">
        <v>37347</v>
      </c>
      <c r="C12" s="1">
        <v>940</v>
      </c>
      <c r="D12" s="1">
        <v>78.27</v>
      </c>
    </row>
    <row r="13" spans="1:13" ht="30">
      <c r="A13" s="1" t="s">
        <v>4</v>
      </c>
      <c r="B13" s="4">
        <v>37377</v>
      </c>
      <c r="C13" s="1">
        <v>974</v>
      </c>
      <c r="D13" s="1">
        <v>79.81</v>
      </c>
    </row>
    <row r="14" spans="1:13" ht="30">
      <c r="A14" s="1" t="s">
        <v>4</v>
      </c>
      <c r="B14" s="4">
        <v>37408</v>
      </c>
      <c r="C14" s="1">
        <v>1050</v>
      </c>
      <c r="D14" s="1">
        <v>79.34</v>
      </c>
      <c r="J14" s="3">
        <f>+(H21-H9)/H9</f>
        <v>0.3344992504818331</v>
      </c>
      <c r="K14" t="s">
        <v>6</v>
      </c>
    </row>
    <row r="15" spans="1:13" ht="30">
      <c r="A15" s="1" t="s">
        <v>4</v>
      </c>
      <c r="B15" s="4">
        <v>37438</v>
      </c>
      <c r="C15" s="1">
        <v>1140</v>
      </c>
      <c r="D15" s="1">
        <v>79.06</v>
      </c>
    </row>
    <row r="16" spans="1:13" ht="30">
      <c r="A16" s="1" t="s">
        <v>4</v>
      </c>
      <c r="B16" s="4">
        <v>37476</v>
      </c>
      <c r="C16" s="1">
        <v>1300</v>
      </c>
      <c r="D16" s="1">
        <v>79.489999999999995</v>
      </c>
    </row>
    <row r="17" spans="1:11" ht="30">
      <c r="A17" s="1" t="s">
        <v>4</v>
      </c>
      <c r="B17" s="4">
        <v>37507</v>
      </c>
      <c r="C17" s="1">
        <v>1330</v>
      </c>
      <c r="D17" s="1">
        <v>81.98</v>
      </c>
    </row>
    <row r="18" spans="1:11" ht="30">
      <c r="A18" s="1" t="s">
        <v>4</v>
      </c>
      <c r="B18" s="4">
        <v>37537</v>
      </c>
      <c r="C18" s="1">
        <v>1370</v>
      </c>
      <c r="D18" s="1">
        <v>84.15</v>
      </c>
    </row>
    <row r="19" spans="1:11" ht="30">
      <c r="A19" s="1" t="s">
        <v>4</v>
      </c>
      <c r="B19" s="4">
        <v>37568</v>
      </c>
      <c r="C19" s="1">
        <v>1410</v>
      </c>
      <c r="D19" s="1">
        <v>84.44</v>
      </c>
    </row>
    <row r="20" spans="1:11" ht="30">
      <c r="A20" s="1" t="s">
        <v>4</v>
      </c>
      <c r="B20" s="4">
        <v>37598</v>
      </c>
      <c r="C20" s="1">
        <v>1520</v>
      </c>
      <c r="D20" s="1">
        <v>83.46</v>
      </c>
    </row>
    <row r="21" spans="1:11" ht="30">
      <c r="A21" s="1" t="s">
        <v>4</v>
      </c>
      <c r="B21" s="4">
        <v>37622</v>
      </c>
      <c r="C21" s="1">
        <v>1575</v>
      </c>
      <c r="D21" s="1">
        <v>82.56</v>
      </c>
      <c r="G21">
        <v>2003</v>
      </c>
      <c r="H21" s="2">
        <f>AVERAGE(C21:C32)*1000</f>
        <v>1557916.6666666667</v>
      </c>
    </row>
    <row r="22" spans="1:11" ht="30">
      <c r="A22" s="1" t="s">
        <v>4</v>
      </c>
      <c r="B22" s="4">
        <v>37653</v>
      </c>
      <c r="C22" s="1">
        <v>1575</v>
      </c>
      <c r="D22" s="1">
        <v>83</v>
      </c>
    </row>
    <row r="23" spans="1:11" ht="30">
      <c r="A23" s="1" t="s">
        <v>4</v>
      </c>
      <c r="B23" s="4">
        <v>37681</v>
      </c>
      <c r="C23" s="1">
        <v>1525</v>
      </c>
      <c r="D23" s="1">
        <v>84.34</v>
      </c>
      <c r="H23" s="2">
        <f>+H21*18%</f>
        <v>280425</v>
      </c>
    </row>
    <row r="24" spans="1:11" ht="30">
      <c r="A24" s="1" t="s">
        <v>4</v>
      </c>
      <c r="B24" s="4">
        <v>37712</v>
      </c>
      <c r="C24" s="1">
        <v>1500</v>
      </c>
      <c r="D24" s="1">
        <v>88.03</v>
      </c>
    </row>
    <row r="25" spans="1:11" ht="30">
      <c r="A25" s="1" t="s">
        <v>4</v>
      </c>
      <c r="B25" s="4">
        <v>37742</v>
      </c>
      <c r="C25" s="1">
        <v>1450</v>
      </c>
      <c r="D25" s="1">
        <v>87.38</v>
      </c>
    </row>
    <row r="26" spans="1:11" ht="30">
      <c r="A26" s="1" t="s">
        <v>4</v>
      </c>
      <c r="B26" s="4">
        <v>37773</v>
      </c>
      <c r="C26" s="1">
        <v>1500</v>
      </c>
      <c r="D26" s="1">
        <v>86.22</v>
      </c>
      <c r="J26" s="3">
        <f>+(H33-H21)/H21</f>
        <v>-9.0345012035303554E-2</v>
      </c>
      <c r="K26" t="s">
        <v>7</v>
      </c>
    </row>
    <row r="27" spans="1:11" ht="30">
      <c r="A27" s="1" t="s">
        <v>4</v>
      </c>
      <c r="B27" s="4">
        <v>37803</v>
      </c>
      <c r="C27" s="1">
        <v>1540</v>
      </c>
      <c r="D27" s="1">
        <v>86.08</v>
      </c>
    </row>
    <row r="28" spans="1:11" ht="30">
      <c r="A28" s="1" t="s">
        <v>4</v>
      </c>
      <c r="B28" s="4">
        <v>37834</v>
      </c>
      <c r="C28" s="1">
        <v>1480</v>
      </c>
      <c r="D28" s="1">
        <v>84.85</v>
      </c>
    </row>
    <row r="29" spans="1:11" ht="30">
      <c r="A29" s="1" t="s">
        <v>4</v>
      </c>
      <c r="B29" s="4">
        <v>37865</v>
      </c>
      <c r="C29" s="1">
        <v>1460</v>
      </c>
      <c r="D29" s="1">
        <v>84.99</v>
      </c>
    </row>
    <row r="30" spans="1:11" ht="30">
      <c r="A30" s="1" t="s">
        <v>4</v>
      </c>
      <c r="B30" s="4">
        <v>37895</v>
      </c>
      <c r="C30" s="1">
        <v>1550</v>
      </c>
      <c r="D30" s="1">
        <v>83.53</v>
      </c>
    </row>
    <row r="31" spans="1:11" ht="30">
      <c r="A31" s="1" t="s">
        <v>4</v>
      </c>
      <c r="B31" s="4">
        <v>37926</v>
      </c>
      <c r="C31" s="1">
        <v>1780</v>
      </c>
      <c r="D31" s="1">
        <v>84.54</v>
      </c>
    </row>
    <row r="32" spans="1:11" ht="30">
      <c r="A32" s="1" t="s">
        <v>4</v>
      </c>
      <c r="B32" s="4">
        <v>37956</v>
      </c>
      <c r="C32" s="1">
        <v>1760</v>
      </c>
      <c r="D32" s="1">
        <v>85.52</v>
      </c>
    </row>
    <row r="33" spans="1:11" ht="30">
      <c r="A33" s="1" t="s">
        <v>4</v>
      </c>
      <c r="B33" s="4">
        <v>37987</v>
      </c>
      <c r="C33" s="1">
        <v>1660</v>
      </c>
      <c r="D33" s="1">
        <v>86.53</v>
      </c>
      <c r="G33">
        <v>2004</v>
      </c>
      <c r="H33" s="2">
        <f>AVERAGE(C33:C44)*1000</f>
        <v>1417166.6666666667</v>
      </c>
    </row>
    <row r="34" spans="1:11" ht="30">
      <c r="A34" s="1" t="s">
        <v>4</v>
      </c>
      <c r="B34" s="4">
        <v>38018</v>
      </c>
      <c r="C34" s="1">
        <v>1660</v>
      </c>
      <c r="D34" s="1">
        <v>88.51</v>
      </c>
    </row>
    <row r="35" spans="1:11" ht="30">
      <c r="A35" s="1" t="s">
        <v>4</v>
      </c>
      <c r="B35" s="4">
        <v>38047</v>
      </c>
      <c r="C35" s="1">
        <v>1600</v>
      </c>
      <c r="D35" s="1">
        <v>88.93</v>
      </c>
    </row>
    <row r="36" spans="1:11" ht="30">
      <c r="A36" s="1" t="s">
        <v>4</v>
      </c>
      <c r="B36" s="4">
        <v>38078</v>
      </c>
      <c r="C36" s="1">
        <v>1480</v>
      </c>
      <c r="D36" s="1">
        <v>89.19</v>
      </c>
      <c r="H36" s="2">
        <f>+H33*18%</f>
        <v>255090</v>
      </c>
    </row>
    <row r="37" spans="1:11" ht="30">
      <c r="A37" s="1" t="s">
        <v>4</v>
      </c>
      <c r="B37" s="4">
        <v>38108</v>
      </c>
      <c r="C37" s="1">
        <v>1480</v>
      </c>
      <c r="D37" s="1">
        <v>90.2</v>
      </c>
    </row>
    <row r="38" spans="1:11" ht="30">
      <c r="A38" s="1" t="s">
        <v>4</v>
      </c>
      <c r="B38" s="4">
        <v>38139</v>
      </c>
      <c r="C38" s="1">
        <v>1398</v>
      </c>
      <c r="D38" s="1">
        <v>90.57</v>
      </c>
      <c r="J38" s="3">
        <f>+(H45-H33)/H33</f>
        <v>-0.23209455486298958</v>
      </c>
      <c r="K38" t="s">
        <v>8</v>
      </c>
    </row>
    <row r="39" spans="1:11" ht="30">
      <c r="A39" s="1" t="s">
        <v>4</v>
      </c>
      <c r="B39" s="4">
        <v>38169</v>
      </c>
      <c r="C39" s="1">
        <v>1311</v>
      </c>
      <c r="D39" s="1">
        <v>88.88</v>
      </c>
    </row>
    <row r="40" spans="1:11" ht="30">
      <c r="A40" s="1" t="s">
        <v>4</v>
      </c>
      <c r="B40" s="4">
        <v>38200</v>
      </c>
      <c r="C40" s="1">
        <v>1380</v>
      </c>
      <c r="D40" s="1">
        <v>88.59</v>
      </c>
    </row>
    <row r="41" spans="1:11" ht="30">
      <c r="A41" s="1" t="s">
        <v>4</v>
      </c>
      <c r="B41" s="4">
        <v>38231</v>
      </c>
      <c r="C41" s="1">
        <v>1302</v>
      </c>
      <c r="D41" s="1">
        <v>89.75</v>
      </c>
    </row>
    <row r="42" spans="1:11" ht="30">
      <c r="A42" s="1" t="s">
        <v>4</v>
      </c>
      <c r="B42" s="4">
        <v>38261</v>
      </c>
      <c r="C42" s="1">
        <v>1267</v>
      </c>
      <c r="D42" s="1">
        <v>88.94</v>
      </c>
    </row>
    <row r="43" spans="1:11" ht="30">
      <c r="A43" s="1" t="s">
        <v>4</v>
      </c>
      <c r="B43" s="4">
        <v>38292</v>
      </c>
      <c r="C43" s="1">
        <v>1253</v>
      </c>
      <c r="D43" s="1">
        <v>90.14</v>
      </c>
    </row>
    <row r="44" spans="1:11" ht="30">
      <c r="A44" s="1" t="s">
        <v>4</v>
      </c>
      <c r="B44" s="4">
        <v>38322</v>
      </c>
      <c r="C44" s="1">
        <v>1215</v>
      </c>
      <c r="D44" s="1">
        <v>90.79</v>
      </c>
    </row>
    <row r="45" spans="1:11" ht="30">
      <c r="A45" s="1" t="s">
        <v>4</v>
      </c>
      <c r="B45" s="4">
        <v>38353</v>
      </c>
      <c r="C45" s="1">
        <v>1175</v>
      </c>
      <c r="D45" s="1">
        <v>92.42</v>
      </c>
      <c r="G45">
        <v>2005</v>
      </c>
      <c r="H45" s="2">
        <f>AVERAGE(C45:C56)*1000</f>
        <v>1088250</v>
      </c>
    </row>
    <row r="46" spans="1:11" ht="30">
      <c r="A46" s="1" t="s">
        <v>4</v>
      </c>
      <c r="B46" s="4">
        <v>38384</v>
      </c>
      <c r="C46" s="1">
        <v>1089</v>
      </c>
      <c r="D46" s="1">
        <v>94.74</v>
      </c>
    </row>
    <row r="47" spans="1:11" ht="30">
      <c r="A47" s="1" t="s">
        <v>4</v>
      </c>
      <c r="B47" s="4">
        <v>38412</v>
      </c>
      <c r="C47" s="1">
        <v>1032</v>
      </c>
      <c r="D47" s="1">
        <v>97.68</v>
      </c>
    </row>
    <row r="48" spans="1:11" ht="30">
      <c r="A48" s="1" t="s">
        <v>4</v>
      </c>
      <c r="B48" s="4">
        <v>38443</v>
      </c>
      <c r="C48" s="1">
        <v>1195</v>
      </c>
      <c r="D48" s="1">
        <v>96.83</v>
      </c>
      <c r="H48" s="2">
        <f>+H45*18%</f>
        <v>195885</v>
      </c>
    </row>
    <row r="49" spans="1:11" ht="30">
      <c r="A49" s="1" t="s">
        <v>4</v>
      </c>
      <c r="B49" s="4">
        <v>38473</v>
      </c>
      <c r="C49" s="1">
        <v>1145</v>
      </c>
      <c r="D49" s="1">
        <v>96.88</v>
      </c>
    </row>
    <row r="50" spans="1:11" ht="30">
      <c r="A50" s="1" t="s">
        <v>4</v>
      </c>
      <c r="B50" s="4">
        <v>38504</v>
      </c>
      <c r="C50" s="1">
        <v>1093</v>
      </c>
      <c r="D50" s="1">
        <v>96.52</v>
      </c>
    </row>
    <row r="51" spans="1:11" ht="30">
      <c r="A51" s="1" t="s">
        <v>4</v>
      </c>
      <c r="B51" s="4">
        <v>38534</v>
      </c>
      <c r="C51" s="1">
        <v>1079</v>
      </c>
      <c r="D51" s="1">
        <v>95.92</v>
      </c>
      <c r="J51" s="3">
        <f>+(H57-H45)/H45</f>
        <v>6.2255915460601885E-2</v>
      </c>
      <c r="K51" t="s">
        <v>9</v>
      </c>
    </row>
    <row r="52" spans="1:11" ht="30">
      <c r="A52" s="1" t="s">
        <v>4</v>
      </c>
      <c r="B52" s="4">
        <v>38565</v>
      </c>
      <c r="C52" s="1">
        <v>1073</v>
      </c>
      <c r="D52" s="1">
        <v>95.25</v>
      </c>
    </row>
    <row r="53" spans="1:11" ht="30">
      <c r="A53" s="1" t="s">
        <v>4</v>
      </c>
      <c r="B53" s="4">
        <v>38596</v>
      </c>
      <c r="C53" s="1">
        <v>1046</v>
      </c>
      <c r="D53" s="1">
        <v>94.15</v>
      </c>
    </row>
    <row r="54" spans="1:11" ht="30">
      <c r="A54" s="1" t="s">
        <v>4</v>
      </c>
      <c r="B54" s="4">
        <v>38626</v>
      </c>
      <c r="C54" s="1">
        <v>1057</v>
      </c>
      <c r="D54" s="1">
        <v>96.27</v>
      </c>
    </row>
    <row r="55" spans="1:11" ht="30">
      <c r="A55" s="1" t="s">
        <v>4</v>
      </c>
      <c r="B55" s="4">
        <v>38657</v>
      </c>
      <c r="C55" s="1">
        <v>1053</v>
      </c>
      <c r="D55" s="1">
        <v>95.56</v>
      </c>
    </row>
    <row r="56" spans="1:11" ht="30">
      <c r="A56" s="1" t="s">
        <v>4</v>
      </c>
      <c r="B56" s="4">
        <v>38687</v>
      </c>
      <c r="C56" s="1">
        <v>1022</v>
      </c>
      <c r="D56" s="1">
        <v>94.36</v>
      </c>
    </row>
    <row r="57" spans="1:11" ht="30">
      <c r="A57" s="1" t="s">
        <v>4</v>
      </c>
      <c r="B57" s="4">
        <v>38718</v>
      </c>
      <c r="C57" s="1">
        <v>1007</v>
      </c>
      <c r="D57" s="1">
        <v>95.9</v>
      </c>
      <c r="G57">
        <v>2006</v>
      </c>
      <c r="H57" s="2">
        <f>AVERAGE(C57:C68)*1000</f>
        <v>1156000</v>
      </c>
    </row>
    <row r="58" spans="1:11" ht="30">
      <c r="A58" s="1" t="s">
        <v>4</v>
      </c>
      <c r="B58" s="4">
        <v>38749</v>
      </c>
      <c r="C58" s="1">
        <v>973</v>
      </c>
      <c r="D58" s="1">
        <v>96.66</v>
      </c>
    </row>
    <row r="59" spans="1:11" ht="30">
      <c r="A59" s="1" t="s">
        <v>4</v>
      </c>
      <c r="B59" s="4">
        <v>38777</v>
      </c>
      <c r="C59" s="1">
        <v>1065</v>
      </c>
      <c r="D59" s="1">
        <v>98.85</v>
      </c>
    </row>
    <row r="60" spans="1:11" ht="30">
      <c r="A60" s="1" t="s">
        <v>4</v>
      </c>
      <c r="B60" s="4">
        <v>38808</v>
      </c>
      <c r="C60" s="1">
        <v>1052</v>
      </c>
      <c r="D60" s="1">
        <v>100.35</v>
      </c>
      <c r="H60" s="2">
        <f>+H57*18%</f>
        <v>208080</v>
      </c>
    </row>
    <row r="61" spans="1:11" ht="30">
      <c r="A61" s="1" t="s">
        <v>4</v>
      </c>
      <c r="B61" s="4">
        <v>38838</v>
      </c>
      <c r="C61" s="1">
        <v>1100</v>
      </c>
      <c r="D61" s="1">
        <v>99.44</v>
      </c>
    </row>
    <row r="62" spans="1:11" ht="30">
      <c r="A62" s="1" t="s">
        <v>4</v>
      </c>
      <c r="B62" s="4">
        <v>38869</v>
      </c>
      <c r="C62" s="1">
        <v>1202</v>
      </c>
      <c r="D62" s="1">
        <v>99.39</v>
      </c>
      <c r="J62" s="3">
        <f>+(H69-H57)/H57</f>
        <v>0.31696943483275669</v>
      </c>
      <c r="K62" t="s">
        <v>10</v>
      </c>
    </row>
    <row r="63" spans="1:11" ht="30">
      <c r="A63" s="1" t="s">
        <v>4</v>
      </c>
      <c r="B63" s="4">
        <v>38899</v>
      </c>
      <c r="C63" s="1">
        <v>1229</v>
      </c>
      <c r="D63" s="1">
        <v>98.96</v>
      </c>
    </row>
    <row r="64" spans="1:11" ht="30">
      <c r="A64" s="1" t="s">
        <v>4</v>
      </c>
      <c r="B64" s="4">
        <v>38930</v>
      </c>
      <c r="C64" s="1">
        <v>1219</v>
      </c>
      <c r="D64" s="1">
        <v>100.31</v>
      </c>
    </row>
    <row r="65" spans="1:11" ht="30">
      <c r="A65" s="1" t="s">
        <v>4</v>
      </c>
      <c r="B65" s="4">
        <v>38961</v>
      </c>
      <c r="C65" s="1">
        <v>1232</v>
      </c>
      <c r="D65" s="1">
        <v>100.83</v>
      </c>
    </row>
    <row r="66" spans="1:11" ht="30">
      <c r="A66" s="1" t="s">
        <v>4</v>
      </c>
      <c r="B66" s="4">
        <v>38991</v>
      </c>
      <c r="C66" s="1">
        <v>1212</v>
      </c>
      <c r="D66" s="1">
        <v>100.72</v>
      </c>
    </row>
    <row r="67" spans="1:11" ht="30">
      <c r="A67" s="1" t="s">
        <v>4</v>
      </c>
      <c r="B67" s="4">
        <v>39022</v>
      </c>
      <c r="C67" s="1">
        <v>1232</v>
      </c>
      <c r="D67" s="1">
        <v>100.23</v>
      </c>
    </row>
    <row r="68" spans="1:11" ht="30">
      <c r="A68" s="1" t="s">
        <v>4</v>
      </c>
      <c r="B68" s="4">
        <v>39052</v>
      </c>
      <c r="C68" s="1">
        <v>1349</v>
      </c>
      <c r="D68" s="1">
        <v>100</v>
      </c>
    </row>
    <row r="69" spans="1:11" ht="30">
      <c r="A69" s="1" t="s">
        <v>4</v>
      </c>
      <c r="B69" s="4">
        <v>39083</v>
      </c>
      <c r="C69" s="1">
        <v>1297</v>
      </c>
      <c r="D69" s="1">
        <v>99.53</v>
      </c>
      <c r="G69">
        <v>2007</v>
      </c>
      <c r="H69" s="2">
        <f>AVERAGE(C69:C80)*1000</f>
        <v>1522416.6666666667</v>
      </c>
    </row>
    <row r="70" spans="1:11" ht="30">
      <c r="A70" s="1" t="s">
        <v>4</v>
      </c>
      <c r="B70" s="4">
        <v>39114</v>
      </c>
      <c r="C70" s="1">
        <v>1334</v>
      </c>
      <c r="D70" s="1">
        <v>101.02</v>
      </c>
    </row>
    <row r="71" spans="1:11" ht="30">
      <c r="A71" s="1" t="s">
        <v>4</v>
      </c>
      <c r="B71" s="4">
        <v>39142</v>
      </c>
      <c r="C71" s="1">
        <v>1336</v>
      </c>
      <c r="D71" s="1">
        <v>103.69</v>
      </c>
    </row>
    <row r="72" spans="1:11" ht="30">
      <c r="A72" s="1" t="s">
        <v>4</v>
      </c>
      <c r="B72" s="4">
        <v>39173</v>
      </c>
      <c r="C72" s="1">
        <v>1368</v>
      </c>
      <c r="D72" s="1">
        <v>105.03</v>
      </c>
      <c r="H72" s="2">
        <f>+H69*18%</f>
        <v>274035</v>
      </c>
    </row>
    <row r="73" spans="1:11" ht="30">
      <c r="A73" s="1" t="s">
        <v>4</v>
      </c>
      <c r="B73" s="4">
        <v>39203</v>
      </c>
      <c r="C73" s="1">
        <v>1441</v>
      </c>
      <c r="D73" s="1">
        <v>104.46</v>
      </c>
    </row>
    <row r="74" spans="1:11" ht="30">
      <c r="A74" s="1" t="s">
        <v>4</v>
      </c>
      <c r="B74" s="4">
        <v>39234</v>
      </c>
      <c r="C74" s="1">
        <v>1441</v>
      </c>
      <c r="D74" s="1">
        <v>103.33</v>
      </c>
      <c r="J74" s="3">
        <f>+(H81-H69)/H69</f>
        <v>0.23345558049154294</v>
      </c>
      <c r="K74" t="s">
        <v>10</v>
      </c>
    </row>
    <row r="75" spans="1:11" ht="30">
      <c r="A75" s="1" t="s">
        <v>4</v>
      </c>
      <c r="B75" s="4">
        <v>39264</v>
      </c>
      <c r="C75" s="1">
        <v>1460</v>
      </c>
      <c r="D75" s="1">
        <v>102.36</v>
      </c>
    </row>
    <row r="76" spans="1:11" ht="30">
      <c r="A76" s="1" t="s">
        <v>4</v>
      </c>
      <c r="B76" s="4">
        <v>39295</v>
      </c>
      <c r="C76" s="1">
        <v>1552</v>
      </c>
      <c r="D76" s="1">
        <v>102.22</v>
      </c>
    </row>
    <row r="77" spans="1:11" ht="30">
      <c r="A77" s="1" t="s">
        <v>4</v>
      </c>
      <c r="B77" s="4">
        <v>39326</v>
      </c>
      <c r="C77" s="1">
        <v>1644</v>
      </c>
      <c r="D77" s="1">
        <v>102.03</v>
      </c>
    </row>
    <row r="78" spans="1:11" ht="30">
      <c r="A78" s="1" t="s">
        <v>4</v>
      </c>
      <c r="B78" s="4">
        <v>39356</v>
      </c>
      <c r="C78" s="1">
        <v>1660</v>
      </c>
      <c r="D78" s="1">
        <v>102.04</v>
      </c>
    </row>
    <row r="79" spans="1:11" ht="30">
      <c r="A79" s="1" t="s">
        <v>4</v>
      </c>
      <c r="B79" s="4">
        <v>39387</v>
      </c>
      <c r="C79" s="1">
        <v>1749</v>
      </c>
      <c r="D79" s="1">
        <v>102.18</v>
      </c>
    </row>
    <row r="80" spans="1:11" ht="30">
      <c r="A80" s="1" t="s">
        <v>4</v>
      </c>
      <c r="B80" s="4">
        <v>39417</v>
      </c>
      <c r="C80" s="1">
        <v>1987</v>
      </c>
      <c r="D80" s="1">
        <v>103.64</v>
      </c>
    </row>
    <row r="81" spans="1:11" ht="30">
      <c r="A81" s="1" t="s">
        <v>4</v>
      </c>
      <c r="B81" s="4">
        <v>39448</v>
      </c>
      <c r="C81" s="1">
        <v>1766</v>
      </c>
      <c r="D81" s="1">
        <v>112.73</v>
      </c>
      <c r="G81">
        <v>2008</v>
      </c>
      <c r="H81" s="2">
        <f>AVERAGE(C81:C92)*1000</f>
        <v>1877833.3333333333</v>
      </c>
    </row>
    <row r="82" spans="1:11" ht="30">
      <c r="A82" s="1" t="s">
        <v>4</v>
      </c>
      <c r="B82" s="4">
        <v>39479</v>
      </c>
      <c r="C82" s="1">
        <v>2076</v>
      </c>
      <c r="D82" s="1">
        <v>111.8</v>
      </c>
    </row>
    <row r="83" spans="1:11" ht="30">
      <c r="A83" s="1" t="s">
        <v>4</v>
      </c>
      <c r="B83" s="4">
        <v>39508</v>
      </c>
      <c r="C83" s="1">
        <v>2258</v>
      </c>
      <c r="D83" s="1">
        <v>105.91</v>
      </c>
    </row>
    <row r="84" spans="1:11" ht="30">
      <c r="A84" s="1" t="s">
        <v>4</v>
      </c>
      <c r="B84" s="4">
        <v>39539</v>
      </c>
      <c r="C84" s="1">
        <v>2197</v>
      </c>
      <c r="D84" s="1">
        <v>106.12</v>
      </c>
      <c r="H84" s="2">
        <f>+H81*18%</f>
        <v>338010</v>
      </c>
    </row>
    <row r="85" spans="1:11" ht="30">
      <c r="A85" s="1" t="s">
        <v>4</v>
      </c>
      <c r="B85" s="4">
        <v>39569</v>
      </c>
      <c r="C85" s="1">
        <v>2098</v>
      </c>
      <c r="D85" s="1">
        <v>107.29</v>
      </c>
    </row>
    <row r="86" spans="1:11" ht="30">
      <c r="A86" s="1" t="s">
        <v>4</v>
      </c>
      <c r="B86" s="4">
        <v>39600</v>
      </c>
      <c r="C86" s="1">
        <v>2148</v>
      </c>
      <c r="D86" s="1">
        <v>112.43</v>
      </c>
    </row>
    <row r="87" spans="1:11" ht="30">
      <c r="A87" s="1" t="s">
        <v>4</v>
      </c>
      <c r="B87" s="4">
        <v>39630</v>
      </c>
      <c r="C87" s="1">
        <v>2059</v>
      </c>
      <c r="D87" s="1">
        <v>114.04</v>
      </c>
      <c r="J87" s="3">
        <f>+(H93-H81)/H81</f>
        <v>-0.11267418123724146</v>
      </c>
      <c r="K87" t="s">
        <v>10</v>
      </c>
    </row>
    <row r="88" spans="1:11" ht="30">
      <c r="A88" s="1" t="s">
        <v>4</v>
      </c>
      <c r="B88" s="4">
        <v>39661</v>
      </c>
      <c r="C88" s="1">
        <v>1817</v>
      </c>
      <c r="D88" s="1">
        <v>110.21</v>
      </c>
    </row>
    <row r="89" spans="1:11" ht="30">
      <c r="A89" s="1" t="s">
        <v>4</v>
      </c>
      <c r="B89" s="4">
        <v>39692</v>
      </c>
      <c r="C89" s="1">
        <v>1636</v>
      </c>
      <c r="D89" s="1">
        <v>111.12</v>
      </c>
    </row>
    <row r="90" spans="1:11" ht="30">
      <c r="A90" s="1" t="s">
        <v>4</v>
      </c>
      <c r="B90" s="4">
        <v>39722</v>
      </c>
      <c r="C90" s="1">
        <v>1587</v>
      </c>
      <c r="D90" s="1">
        <v>112.93</v>
      </c>
    </row>
    <row r="91" spans="1:11" ht="30">
      <c r="A91" s="1" t="s">
        <v>4</v>
      </c>
      <c r="B91" s="4">
        <v>39753</v>
      </c>
      <c r="C91" s="1">
        <v>1488</v>
      </c>
      <c r="D91" s="1">
        <v>112.68</v>
      </c>
    </row>
    <row r="92" spans="1:11" ht="30">
      <c r="A92" s="1" t="s">
        <v>4</v>
      </c>
      <c r="B92" s="4">
        <v>39783</v>
      </c>
      <c r="C92" s="1">
        <v>1404</v>
      </c>
      <c r="D92" s="1">
        <v>113.66</v>
      </c>
    </row>
    <row r="93" spans="1:11" ht="30">
      <c r="A93" s="1" t="s">
        <v>4</v>
      </c>
      <c r="B93" s="4">
        <v>39814</v>
      </c>
      <c r="C93" s="1">
        <v>1374</v>
      </c>
      <c r="D93" s="1">
        <v>115.47</v>
      </c>
      <c r="G93">
        <v>2009</v>
      </c>
      <c r="H93" s="2">
        <f>AVERAGE(C93:C104)*1000</f>
        <v>1666250</v>
      </c>
    </row>
    <row r="94" spans="1:11" ht="30">
      <c r="A94" s="1" t="s">
        <v>4</v>
      </c>
      <c r="B94" s="4">
        <v>39845</v>
      </c>
      <c r="C94" s="1">
        <v>1500</v>
      </c>
      <c r="D94" s="1">
        <v>116.86</v>
      </c>
    </row>
    <row r="95" spans="1:11" ht="30">
      <c r="A95" s="1" t="s">
        <v>4</v>
      </c>
      <c r="B95" s="4">
        <v>39873</v>
      </c>
      <c r="C95" s="1">
        <v>1700</v>
      </c>
      <c r="D95" s="1">
        <v>121.42</v>
      </c>
    </row>
    <row r="96" spans="1:11" ht="30">
      <c r="A96" s="1" t="s">
        <v>4</v>
      </c>
      <c r="B96" s="4">
        <v>39904</v>
      </c>
      <c r="C96" s="1">
        <v>1569</v>
      </c>
      <c r="D96" s="1">
        <v>123.85</v>
      </c>
      <c r="H96" s="2">
        <f>+H93*18%</f>
        <v>299925</v>
      </c>
    </row>
    <row r="97" spans="1:11" ht="30">
      <c r="A97" s="1" t="s">
        <v>4</v>
      </c>
      <c r="B97" s="4">
        <v>39934</v>
      </c>
      <c r="C97" s="1">
        <v>1827</v>
      </c>
      <c r="D97" s="1">
        <v>124.5</v>
      </c>
    </row>
    <row r="98" spans="1:11" ht="30">
      <c r="A98" s="1" t="s">
        <v>4</v>
      </c>
      <c r="B98" s="4">
        <v>39965</v>
      </c>
      <c r="C98" s="1">
        <v>1914</v>
      </c>
      <c r="D98" s="1">
        <v>116.66</v>
      </c>
    </row>
    <row r="99" spans="1:11" ht="30">
      <c r="A99" s="1" t="s">
        <v>4</v>
      </c>
      <c r="B99" s="4">
        <v>39995</v>
      </c>
      <c r="C99" s="1">
        <v>1845</v>
      </c>
      <c r="D99" s="1">
        <v>116.42</v>
      </c>
      <c r="J99" s="3">
        <f>+(H105-H93)/H93</f>
        <v>5.1012753188297073E-2</v>
      </c>
      <c r="K99" t="s">
        <v>10</v>
      </c>
    </row>
    <row r="100" spans="1:11" ht="30">
      <c r="A100" s="1" t="s">
        <v>4</v>
      </c>
      <c r="B100" s="4">
        <v>40026</v>
      </c>
      <c r="C100" s="1">
        <v>1554</v>
      </c>
      <c r="D100" s="1">
        <v>115.19</v>
      </c>
    </row>
    <row r="101" spans="1:11" ht="30">
      <c r="A101" s="1" t="s">
        <v>4</v>
      </c>
      <c r="B101" s="4">
        <v>40057</v>
      </c>
      <c r="C101" s="1">
        <v>1754</v>
      </c>
      <c r="D101" s="1">
        <v>112.48</v>
      </c>
    </row>
    <row r="102" spans="1:11" ht="30">
      <c r="A102" s="1" t="s">
        <v>4</v>
      </c>
      <c r="B102" s="4">
        <v>40087</v>
      </c>
      <c r="C102" s="1">
        <v>1573</v>
      </c>
      <c r="D102" s="1">
        <v>111.23</v>
      </c>
    </row>
    <row r="103" spans="1:11" ht="30">
      <c r="A103" s="1" t="s">
        <v>4</v>
      </c>
      <c r="B103" s="4">
        <v>40118</v>
      </c>
      <c r="C103" s="1">
        <v>1619</v>
      </c>
      <c r="D103" s="1">
        <v>110.93</v>
      </c>
    </row>
    <row r="104" spans="1:11" ht="30">
      <c r="A104" s="1" t="s">
        <v>4</v>
      </c>
      <c r="B104" s="4">
        <v>40148</v>
      </c>
      <c r="C104" s="1">
        <v>1766</v>
      </c>
      <c r="D104" s="1">
        <v>112.73</v>
      </c>
    </row>
    <row r="105" spans="1:11" ht="30">
      <c r="A105" s="1" t="s">
        <v>4</v>
      </c>
      <c r="B105" s="4">
        <v>40179</v>
      </c>
      <c r="C105" s="1">
        <v>1808</v>
      </c>
      <c r="D105" s="1">
        <v>118.72</v>
      </c>
      <c r="G105">
        <v>2010</v>
      </c>
      <c r="H105" s="2">
        <f>AVERAGE(C105:C116)*1000</f>
        <v>1751250</v>
      </c>
    </row>
    <row r="106" spans="1:11" ht="30">
      <c r="A106" s="1" t="s">
        <v>4</v>
      </c>
      <c r="B106" s="4">
        <v>40210</v>
      </c>
      <c r="C106" s="1">
        <v>1698</v>
      </c>
      <c r="D106" s="1">
        <v>122.46</v>
      </c>
    </row>
    <row r="107" spans="1:11" ht="30">
      <c r="A107" s="1" t="s">
        <v>4</v>
      </c>
      <c r="B107" s="4">
        <v>40238</v>
      </c>
      <c r="C107" s="1">
        <v>1679</v>
      </c>
      <c r="D107" s="1">
        <v>124.52</v>
      </c>
    </row>
    <row r="108" spans="1:11" ht="30">
      <c r="A108" s="1" t="s">
        <v>4</v>
      </c>
      <c r="B108" s="4">
        <v>40269</v>
      </c>
      <c r="C108" s="1">
        <v>1709</v>
      </c>
      <c r="D108" s="1">
        <v>123.95</v>
      </c>
      <c r="H108" s="2">
        <f>+H105*18%</f>
        <v>315225</v>
      </c>
    </row>
    <row r="109" spans="1:11" ht="30">
      <c r="A109" s="1" t="s">
        <v>4</v>
      </c>
      <c r="B109" s="4">
        <v>40299</v>
      </c>
      <c r="C109" s="1">
        <v>1746</v>
      </c>
      <c r="D109" s="1">
        <v>123.2</v>
      </c>
    </row>
    <row r="110" spans="1:11" ht="30">
      <c r="A110" s="1" t="s">
        <v>4</v>
      </c>
      <c r="B110" s="4">
        <v>40330</v>
      </c>
      <c r="C110" s="1">
        <v>1757</v>
      </c>
      <c r="D110" s="1">
        <v>123.63</v>
      </c>
      <c r="J110" s="3">
        <f>+(H117-H105)/H105</f>
        <v>0.21032595764929821</v>
      </c>
      <c r="K110" t="s">
        <v>10</v>
      </c>
    </row>
    <row r="111" spans="1:11" ht="30">
      <c r="A111" s="1" t="s">
        <v>4</v>
      </c>
      <c r="B111" s="4">
        <v>40360</v>
      </c>
      <c r="C111" s="1">
        <v>1671</v>
      </c>
      <c r="D111" s="1">
        <v>123.54</v>
      </c>
    </row>
    <row r="112" spans="1:11" ht="30">
      <c r="A112" s="1" t="s">
        <v>4</v>
      </c>
      <c r="B112" s="4">
        <v>40391</v>
      </c>
      <c r="C112" s="1">
        <v>1683</v>
      </c>
      <c r="D112" s="1">
        <v>122.77</v>
      </c>
    </row>
    <row r="113" spans="1:11" ht="30">
      <c r="A113" s="1" t="s">
        <v>4</v>
      </c>
      <c r="B113" s="4">
        <v>40422</v>
      </c>
      <c r="C113" s="1">
        <v>1634</v>
      </c>
      <c r="D113" s="1">
        <v>120.33</v>
      </c>
    </row>
    <row r="114" spans="1:11" ht="30">
      <c r="A114" s="1" t="s">
        <v>4</v>
      </c>
      <c r="B114" s="4">
        <v>40452</v>
      </c>
      <c r="C114" s="1">
        <v>1661</v>
      </c>
      <c r="D114" s="1">
        <v>116.92</v>
      </c>
    </row>
    <row r="115" spans="1:11" ht="30">
      <c r="A115" s="1" t="s">
        <v>4</v>
      </c>
      <c r="B115" s="4">
        <v>40483</v>
      </c>
      <c r="C115" s="1">
        <v>1846</v>
      </c>
      <c r="D115" s="1">
        <v>120.51</v>
      </c>
    </row>
    <row r="116" spans="1:11" ht="30">
      <c r="A116" s="1" t="s">
        <v>4</v>
      </c>
      <c r="B116" s="4">
        <v>40513</v>
      </c>
      <c r="C116" s="1">
        <v>2123</v>
      </c>
      <c r="D116" s="1">
        <v>125.56</v>
      </c>
    </row>
    <row r="117" spans="1:11" ht="30">
      <c r="A117" s="1" t="s">
        <v>4</v>
      </c>
      <c r="B117" s="4">
        <v>40544</v>
      </c>
      <c r="C117" s="1">
        <v>2366</v>
      </c>
      <c r="D117" s="1">
        <v>130.16</v>
      </c>
      <c r="G117">
        <v>2011</v>
      </c>
      <c r="H117" s="2">
        <f>AVERAGE(C117:C128)*1000</f>
        <v>2119583.3333333335</v>
      </c>
    </row>
    <row r="118" spans="1:11" ht="30">
      <c r="A118" s="1" t="s">
        <v>4</v>
      </c>
      <c r="B118" s="4">
        <v>40575</v>
      </c>
      <c r="C118" s="1">
        <v>2335</v>
      </c>
      <c r="D118" s="1">
        <v>131.97999999999999</v>
      </c>
    </row>
    <row r="119" spans="1:11" ht="30">
      <c r="A119" s="1" t="s">
        <v>4</v>
      </c>
      <c r="B119" s="4">
        <v>40603</v>
      </c>
      <c r="C119" s="1">
        <v>2358</v>
      </c>
      <c r="D119" s="1">
        <v>134.57</v>
      </c>
    </row>
    <row r="120" spans="1:11" ht="30">
      <c r="A120" s="1" t="s">
        <v>4</v>
      </c>
      <c r="B120" s="4">
        <v>40634</v>
      </c>
      <c r="C120" s="1">
        <v>2169</v>
      </c>
      <c r="D120" s="1">
        <v>133.99</v>
      </c>
      <c r="H120" s="2">
        <f>+H117*18%</f>
        <v>381525</v>
      </c>
    </row>
    <row r="121" spans="1:11" ht="30">
      <c r="A121" s="1" t="s">
        <v>4</v>
      </c>
      <c r="B121" s="4">
        <v>40664</v>
      </c>
      <c r="C121" s="1">
        <v>2087</v>
      </c>
      <c r="D121" s="1">
        <v>135.13999999999999</v>
      </c>
    </row>
    <row r="122" spans="1:11" ht="30">
      <c r="A122" s="1" t="s">
        <v>4</v>
      </c>
      <c r="B122" s="4">
        <v>40695</v>
      </c>
      <c r="C122" s="1">
        <v>2116</v>
      </c>
      <c r="D122" s="1">
        <v>135.44999999999999</v>
      </c>
    </row>
    <row r="123" spans="1:11" ht="30">
      <c r="A123" s="1" t="s">
        <v>4</v>
      </c>
      <c r="B123" s="4">
        <v>40725</v>
      </c>
      <c r="C123" s="1">
        <v>2012</v>
      </c>
      <c r="D123" s="1">
        <v>134.35</v>
      </c>
      <c r="J123" s="3">
        <f>+(H129-H117)/H117</f>
        <v>-8.3035187733438279E-2</v>
      </c>
      <c r="K123" t="s">
        <v>10</v>
      </c>
    </row>
    <row r="124" spans="1:11" ht="30">
      <c r="A124" s="1" t="s">
        <v>4</v>
      </c>
      <c r="B124" s="4">
        <v>40756</v>
      </c>
      <c r="C124" s="1">
        <v>1938</v>
      </c>
      <c r="D124" s="1">
        <v>133.15</v>
      </c>
    </row>
    <row r="125" spans="1:11" ht="30">
      <c r="A125" s="1" t="s">
        <v>4</v>
      </c>
      <c r="B125" s="4">
        <v>40787</v>
      </c>
      <c r="C125" s="1">
        <v>1931</v>
      </c>
      <c r="D125" s="1">
        <v>136.05000000000001</v>
      </c>
    </row>
    <row r="126" spans="1:11" ht="30">
      <c r="A126" s="1" t="s">
        <v>4</v>
      </c>
      <c r="B126" s="4">
        <v>40817</v>
      </c>
      <c r="C126" s="1">
        <v>2026</v>
      </c>
      <c r="D126" s="1">
        <v>139.34</v>
      </c>
    </row>
    <row r="127" spans="1:11" ht="30">
      <c r="A127" s="1" t="s">
        <v>4</v>
      </c>
      <c r="B127" s="4">
        <v>40848</v>
      </c>
      <c r="C127" s="1">
        <v>1981</v>
      </c>
      <c r="D127" s="1">
        <v>137.52000000000001</v>
      </c>
    </row>
    <row r="128" spans="1:11" ht="30">
      <c r="A128" s="1" t="s">
        <v>4</v>
      </c>
      <c r="B128" s="4">
        <v>40878</v>
      </c>
      <c r="C128" s="1">
        <v>2116</v>
      </c>
      <c r="D128" s="1">
        <v>137.68</v>
      </c>
    </row>
    <row r="129" spans="1:11" ht="30">
      <c r="A129" s="1" t="s">
        <v>4</v>
      </c>
      <c r="B129" s="4">
        <v>40909</v>
      </c>
      <c r="C129" s="1">
        <v>2057</v>
      </c>
      <c r="D129" s="1">
        <v>135.75</v>
      </c>
      <c r="G129">
        <v>2012</v>
      </c>
      <c r="H129" s="2">
        <f>AVERAGE(C129:C140)*1000</f>
        <v>1943583.3333333333</v>
      </c>
    </row>
    <row r="130" spans="1:11" ht="30">
      <c r="A130" s="1" t="s">
        <v>4</v>
      </c>
      <c r="B130" s="4">
        <v>40940</v>
      </c>
      <c r="C130" s="1">
        <v>1915</v>
      </c>
      <c r="D130" s="1">
        <v>136.69999999999999</v>
      </c>
    </row>
    <row r="131" spans="1:11" ht="30">
      <c r="A131" s="1" t="s">
        <v>4</v>
      </c>
      <c r="B131" s="4">
        <v>40969</v>
      </c>
      <c r="C131" s="1">
        <v>1929</v>
      </c>
      <c r="D131" s="1">
        <v>135.54</v>
      </c>
    </row>
    <row r="132" spans="1:11" ht="30">
      <c r="A132" s="1" t="s">
        <v>4</v>
      </c>
      <c r="B132" s="4">
        <v>41000</v>
      </c>
      <c r="C132" s="1">
        <v>1899</v>
      </c>
      <c r="D132" s="1">
        <v>134.69</v>
      </c>
      <c r="H132" s="2">
        <f>+H129*18%</f>
        <v>349845</v>
      </c>
    </row>
    <row r="133" spans="1:11" ht="30">
      <c r="A133" s="1" t="s">
        <v>4</v>
      </c>
      <c r="B133" s="4">
        <v>41030</v>
      </c>
      <c r="C133" s="1">
        <v>2219</v>
      </c>
      <c r="D133" s="1">
        <v>133.04</v>
      </c>
    </row>
    <row r="134" spans="1:11" ht="30">
      <c r="A134" s="1" t="s">
        <v>4</v>
      </c>
      <c r="B134" s="4">
        <v>41061</v>
      </c>
      <c r="C134" s="1">
        <v>2268</v>
      </c>
      <c r="D134" s="1">
        <v>128.1</v>
      </c>
    </row>
    <row r="135" spans="1:11" ht="30">
      <c r="A135" s="1" t="s">
        <v>4</v>
      </c>
      <c r="B135" s="4">
        <v>41091</v>
      </c>
      <c r="C135" s="1">
        <v>2231</v>
      </c>
      <c r="D135" s="1">
        <v>130.08000000000001</v>
      </c>
      <c r="J135" s="3">
        <f>+(H141-H129)/H129</f>
        <v>-0.14071946147579642</v>
      </c>
      <c r="K135" t="s">
        <v>10</v>
      </c>
    </row>
    <row r="136" spans="1:11" ht="30">
      <c r="A136" s="1" t="s">
        <v>4</v>
      </c>
      <c r="B136" s="4">
        <v>41122</v>
      </c>
      <c r="C136" s="1">
        <v>2096</v>
      </c>
      <c r="D136" s="1">
        <v>129.5</v>
      </c>
    </row>
    <row r="137" spans="1:11" ht="30">
      <c r="A137" s="1" t="s">
        <v>4</v>
      </c>
      <c r="B137" s="4">
        <v>41153</v>
      </c>
      <c r="C137" s="1">
        <v>1832</v>
      </c>
      <c r="D137" s="1">
        <v>133.59</v>
      </c>
    </row>
    <row r="138" spans="1:11" ht="30">
      <c r="A138" s="1" t="s">
        <v>4</v>
      </c>
      <c r="B138" s="4">
        <v>41183</v>
      </c>
      <c r="C138" s="1">
        <v>1767</v>
      </c>
      <c r="D138" s="1">
        <v>131.82</v>
      </c>
    </row>
    <row r="139" spans="1:11" ht="30">
      <c r="A139" s="1" t="s">
        <v>4</v>
      </c>
      <c r="B139" s="4">
        <v>41214</v>
      </c>
      <c r="C139" s="1">
        <v>1619</v>
      </c>
      <c r="D139" s="1">
        <v>126.92</v>
      </c>
    </row>
    <row r="140" spans="1:11" ht="30">
      <c r="A140" s="1" t="s">
        <v>4</v>
      </c>
      <c r="B140" s="4">
        <v>41244</v>
      </c>
      <c r="C140" s="1">
        <v>1491</v>
      </c>
      <c r="D140" s="1">
        <v>123.86</v>
      </c>
    </row>
    <row r="141" spans="1:11" ht="30">
      <c r="A141" s="1" t="s">
        <v>4</v>
      </c>
      <c r="B141" s="4">
        <v>41275</v>
      </c>
      <c r="C141" s="1">
        <v>1398</v>
      </c>
      <c r="D141" s="1">
        <v>125.01</v>
      </c>
      <c r="G141">
        <v>2013</v>
      </c>
      <c r="H141" s="2">
        <f>(AVERAGE(C141:C152)*1000)-10000</f>
        <v>1670083.3333333333</v>
      </c>
    </row>
    <row r="142" spans="1:11" ht="30">
      <c r="A142" s="1" t="s">
        <v>4</v>
      </c>
      <c r="B142" s="4">
        <v>41306</v>
      </c>
      <c r="C142" s="1">
        <v>1604</v>
      </c>
      <c r="D142" s="1">
        <v>124.48</v>
      </c>
    </row>
    <row r="143" spans="1:11" ht="30">
      <c r="A143" s="1" t="s">
        <v>4</v>
      </c>
      <c r="B143" s="4">
        <v>41334</v>
      </c>
      <c r="C143" s="1">
        <v>1664</v>
      </c>
      <c r="D143" s="1">
        <v>126.4</v>
      </c>
    </row>
    <row r="144" spans="1:11" ht="30">
      <c r="A144" s="1" t="s">
        <v>4</v>
      </c>
      <c r="B144" s="4">
        <v>41365</v>
      </c>
      <c r="C144" s="1">
        <v>1563</v>
      </c>
      <c r="D144" s="1">
        <v>126.14</v>
      </c>
      <c r="H144" s="2">
        <f>+H141*18%</f>
        <v>300615</v>
      </c>
    </row>
    <row r="145" spans="1:45" ht="30">
      <c r="A145" s="1" t="s">
        <v>4</v>
      </c>
      <c r="B145" s="4">
        <v>41395</v>
      </c>
      <c r="C145" s="1">
        <v>1616</v>
      </c>
      <c r="D145" s="1">
        <v>127.53</v>
      </c>
    </row>
    <row r="146" spans="1:45" ht="30">
      <c r="A146" s="1" t="s">
        <v>4</v>
      </c>
      <c r="B146" s="4">
        <v>41426</v>
      </c>
      <c r="C146" s="1">
        <v>1690</v>
      </c>
      <c r="D146" s="1">
        <v>126.27</v>
      </c>
    </row>
    <row r="147" spans="1:45">
      <c r="B147" s="4">
        <v>41456</v>
      </c>
      <c r="C147" s="6">
        <v>1803</v>
      </c>
    </row>
    <row r="148" spans="1:45">
      <c r="B148" s="4">
        <v>41487</v>
      </c>
      <c r="C148" s="6">
        <v>1669</v>
      </c>
    </row>
    <row r="149" spans="1:45">
      <c r="B149" s="4">
        <v>41518</v>
      </c>
      <c r="C149" s="6">
        <v>1696</v>
      </c>
    </row>
    <row r="150" spans="1:45">
      <c r="B150" s="4">
        <v>41548</v>
      </c>
      <c r="C150" s="6">
        <v>1758</v>
      </c>
    </row>
    <row r="151" spans="1:45">
      <c r="B151" s="4">
        <v>41579</v>
      </c>
      <c r="C151" s="6">
        <v>1823</v>
      </c>
      <c r="H151" s="2">
        <f>+((H152*100)/18)</f>
        <v>1722222.2222222222</v>
      </c>
    </row>
    <row r="152" spans="1:45">
      <c r="B152" s="4">
        <v>41609</v>
      </c>
      <c r="C152" s="6">
        <v>1877</v>
      </c>
      <c r="H152" s="2">
        <v>310000</v>
      </c>
    </row>
    <row r="153" spans="1:45">
      <c r="B153" s="4">
        <v>41640</v>
      </c>
      <c r="C153" s="6">
        <v>1843</v>
      </c>
    </row>
    <row r="159" spans="1:45">
      <c r="C159" s="7" t="s">
        <v>11</v>
      </c>
      <c r="D159" s="7">
        <v>2001</v>
      </c>
      <c r="E159" s="7">
        <v>2002</v>
      </c>
      <c r="F159" s="7">
        <v>2003</v>
      </c>
      <c r="G159" s="7">
        <v>2004</v>
      </c>
      <c r="H159" s="7">
        <v>2005</v>
      </c>
      <c r="I159" s="7">
        <v>2006</v>
      </c>
      <c r="J159" s="7">
        <v>2007</v>
      </c>
      <c r="K159" s="7">
        <v>2008</v>
      </c>
      <c r="L159" s="7">
        <v>2009</v>
      </c>
      <c r="M159" s="7">
        <v>2010</v>
      </c>
      <c r="N159" s="7">
        <v>2011</v>
      </c>
      <c r="O159" s="7">
        <v>2012</v>
      </c>
      <c r="P159" s="7">
        <v>2013</v>
      </c>
      <c r="Q159" s="7">
        <v>2014</v>
      </c>
      <c r="R159" s="8">
        <v>2015</v>
      </c>
      <c r="S159" s="8">
        <v>2016</v>
      </c>
      <c r="T159" s="8">
        <v>2017</v>
      </c>
      <c r="U159" s="8">
        <v>2018</v>
      </c>
      <c r="V159" s="7">
        <v>2019</v>
      </c>
      <c r="W159" s="7">
        <v>2020</v>
      </c>
      <c r="X159" s="7">
        <v>2021</v>
      </c>
      <c r="Y159" s="7">
        <v>2022</v>
      </c>
      <c r="Z159" s="7">
        <v>2023</v>
      </c>
      <c r="AA159" s="7">
        <v>2024</v>
      </c>
      <c r="AB159" s="7">
        <v>2025</v>
      </c>
      <c r="AC159" s="7">
        <v>2026</v>
      </c>
      <c r="AD159" s="7">
        <v>2027</v>
      </c>
      <c r="AE159" s="7">
        <v>2028</v>
      </c>
      <c r="AF159" s="7">
        <v>2029</v>
      </c>
      <c r="AG159" s="7">
        <v>2030</v>
      </c>
      <c r="AH159" s="7">
        <v>2031</v>
      </c>
      <c r="AI159" s="7">
        <v>2032</v>
      </c>
      <c r="AJ159" s="7">
        <v>2033</v>
      </c>
      <c r="AK159" s="7">
        <v>2034</v>
      </c>
      <c r="AL159" s="7">
        <v>2035</v>
      </c>
      <c r="AM159" s="7">
        <v>2036</v>
      </c>
      <c r="AN159" s="7">
        <v>2037</v>
      </c>
      <c r="AO159" s="7">
        <v>2038</v>
      </c>
      <c r="AP159" s="7">
        <v>2039</v>
      </c>
      <c r="AQ159" s="7">
        <v>2040</v>
      </c>
      <c r="AR159" s="7">
        <v>2041</v>
      </c>
      <c r="AS159" s="7">
        <v>2042</v>
      </c>
    </row>
    <row r="160" spans="1:45" s="2" customFormat="1">
      <c r="C160" s="9" t="s">
        <v>12</v>
      </c>
      <c r="D160" s="9">
        <f>+H2</f>
        <v>957857.14285714284</v>
      </c>
      <c r="E160" s="9">
        <f>+H9</f>
        <v>1167416.6666666667</v>
      </c>
      <c r="F160" s="9">
        <f>+H21</f>
        <v>1557916.6666666667</v>
      </c>
      <c r="G160" s="9">
        <f>+H33</f>
        <v>1417166.6666666667</v>
      </c>
      <c r="H160" s="9">
        <f>+H45</f>
        <v>1088250</v>
      </c>
      <c r="I160" s="9">
        <f>+H57</f>
        <v>1156000</v>
      </c>
      <c r="J160" s="9">
        <f>+H69</f>
        <v>1522416.6666666667</v>
      </c>
      <c r="K160" s="9">
        <f>+H81</f>
        <v>1877833.3333333333</v>
      </c>
      <c r="L160" s="9">
        <f>+H93</f>
        <v>1666250</v>
      </c>
      <c r="M160" s="9">
        <f>+H105</f>
        <v>1751250</v>
      </c>
      <c r="N160" s="9">
        <f>+H117</f>
        <v>2119583.3333333335</v>
      </c>
      <c r="O160" s="9">
        <f>+H129</f>
        <v>1943583.3333333333</v>
      </c>
      <c r="P160" s="9">
        <f>+H141</f>
        <v>1670083.3333333333</v>
      </c>
      <c r="Q160" s="9">
        <f>+H151</f>
        <v>1722222.2222222222</v>
      </c>
      <c r="R160" s="9">
        <f>+Q160*1.05</f>
        <v>1808333.3333333335</v>
      </c>
      <c r="S160" s="9">
        <f>+R160*92%</f>
        <v>1663666.666666667</v>
      </c>
      <c r="T160" s="9">
        <f>+S160*1.07</f>
        <v>1780123.3333333337</v>
      </c>
      <c r="U160" s="9">
        <f>+T160*1.05</f>
        <v>1869129.5000000005</v>
      </c>
      <c r="V160" s="9">
        <f>+U160*0.96</f>
        <v>1794364.3200000003</v>
      </c>
      <c r="W160" s="9">
        <f>+V160*1.07</f>
        <v>1919969.8224000004</v>
      </c>
      <c r="X160" s="9">
        <f>+W160*1.05</f>
        <v>2015968.3135200005</v>
      </c>
      <c r="Y160" s="9">
        <f>+X160*0.93</f>
        <v>1874850.5315736006</v>
      </c>
      <c r="Z160" s="9">
        <f>+Y160*1.1</f>
        <v>2062335.5847309609</v>
      </c>
      <c r="AA160" s="9">
        <f>+Z160*1.05</f>
        <v>2165452.363967509</v>
      </c>
      <c r="AB160" s="9">
        <f>+AA160*0.96</f>
        <v>2078834.2694088086</v>
      </c>
      <c r="AC160" s="9">
        <f>+AB160*1.04</f>
        <v>2161987.640185161</v>
      </c>
      <c r="AD160" s="9">
        <f>+AC160*1.05</f>
        <v>2270087.0221944191</v>
      </c>
      <c r="AE160" s="9">
        <f>+AD160</f>
        <v>2270087.0221944191</v>
      </c>
      <c r="AF160" s="9">
        <f>+AE160*0.95</f>
        <v>2156582.6710846978</v>
      </c>
      <c r="AG160" s="9">
        <f>+AF160*1.1</f>
        <v>2372240.938193168</v>
      </c>
      <c r="AH160" s="9">
        <f>+AG160*1.05</f>
        <v>2490852.9851028267</v>
      </c>
      <c r="AI160" s="9">
        <f>+AH160*0.92</f>
        <v>2291584.7462946009</v>
      </c>
      <c r="AJ160" s="9">
        <f>+AI160*1.2</f>
        <v>2749901.6955535212</v>
      </c>
      <c r="AK160" s="9">
        <f>+AJ160*1.05</f>
        <v>2887396.7803311972</v>
      </c>
      <c r="AL160" s="9">
        <f>+AK160*0.89</f>
        <v>2569783.1344947657</v>
      </c>
      <c r="AM160" s="9">
        <f>+AL160*1.05</f>
        <v>2698272.2912195041</v>
      </c>
      <c r="AN160" s="9">
        <f>+AM160*1.07</f>
        <v>2887151.3516048696</v>
      </c>
      <c r="AO160" s="9">
        <f>+AN160</f>
        <v>2887151.3516048696</v>
      </c>
      <c r="AP160" s="9">
        <f>+AO160*0.95</f>
        <v>2742793.784024626</v>
      </c>
      <c r="AQ160" s="9">
        <f>+AP160*1.1</f>
        <v>3017073.1624270887</v>
      </c>
      <c r="AR160" s="9">
        <f>+AQ160*1.05</f>
        <v>3167926.8205484431</v>
      </c>
      <c r="AS160" s="9">
        <f>+AR160*0.96</f>
        <v>3041209.7477265052</v>
      </c>
    </row>
    <row r="161" spans="2:45">
      <c r="C161" s="10" t="s">
        <v>13</v>
      </c>
      <c r="D161" s="11">
        <f>+$B$167*D160</f>
        <v>957857.14285714284</v>
      </c>
      <c r="E161" s="11">
        <f t="shared" ref="E161:AS161" si="0">+$B$167*E160</f>
        <v>1167416.6666666667</v>
      </c>
      <c r="F161" s="11">
        <f t="shared" si="0"/>
        <v>1557916.6666666667</v>
      </c>
      <c r="G161" s="11">
        <f t="shared" si="0"/>
        <v>1417166.6666666667</v>
      </c>
      <c r="H161" s="11">
        <f t="shared" si="0"/>
        <v>1088250</v>
      </c>
      <c r="I161" s="11">
        <f t="shared" si="0"/>
        <v>1156000</v>
      </c>
      <c r="J161" s="11">
        <f t="shared" si="0"/>
        <v>1522416.6666666667</v>
      </c>
      <c r="K161" s="11">
        <f t="shared" si="0"/>
        <v>1877833.3333333333</v>
      </c>
      <c r="L161" s="11">
        <f t="shared" si="0"/>
        <v>1666250</v>
      </c>
      <c r="M161" s="11">
        <f t="shared" si="0"/>
        <v>1751250</v>
      </c>
      <c r="N161" s="11">
        <f t="shared" si="0"/>
        <v>2119583.3333333335</v>
      </c>
      <c r="O161" s="11">
        <f t="shared" si="0"/>
        <v>1943583.3333333333</v>
      </c>
      <c r="P161" s="11">
        <f t="shared" si="0"/>
        <v>1670083.3333333333</v>
      </c>
      <c r="Q161" s="11">
        <f t="shared" si="0"/>
        <v>1722222.2222222222</v>
      </c>
      <c r="R161" s="11">
        <f t="shared" si="0"/>
        <v>1808333.3333333335</v>
      </c>
      <c r="S161" s="11">
        <f t="shared" si="0"/>
        <v>1663666.666666667</v>
      </c>
      <c r="T161" s="11">
        <f t="shared" si="0"/>
        <v>1780123.3333333337</v>
      </c>
      <c r="U161" s="11">
        <f t="shared" si="0"/>
        <v>1869129.5000000005</v>
      </c>
      <c r="V161" s="11">
        <f t="shared" si="0"/>
        <v>1794364.3200000003</v>
      </c>
      <c r="W161" s="11">
        <f t="shared" si="0"/>
        <v>1919969.8224000004</v>
      </c>
      <c r="X161" s="11">
        <f t="shared" si="0"/>
        <v>2015968.3135200005</v>
      </c>
      <c r="Y161" s="11">
        <f t="shared" si="0"/>
        <v>1874850.5315736006</v>
      </c>
      <c r="Z161" s="11">
        <f t="shared" si="0"/>
        <v>2062335.5847309609</v>
      </c>
      <c r="AA161" s="11">
        <f t="shared" si="0"/>
        <v>2165452.363967509</v>
      </c>
      <c r="AB161" s="11">
        <f t="shared" si="0"/>
        <v>2078834.2694088086</v>
      </c>
      <c r="AC161" s="11">
        <f t="shared" si="0"/>
        <v>2161987.640185161</v>
      </c>
      <c r="AD161" s="11">
        <f t="shared" si="0"/>
        <v>2270087.0221944191</v>
      </c>
      <c r="AE161" s="11">
        <f t="shared" si="0"/>
        <v>2270087.0221944191</v>
      </c>
      <c r="AF161" s="11">
        <f t="shared" si="0"/>
        <v>2156582.6710846978</v>
      </c>
      <c r="AG161" s="11">
        <f t="shared" si="0"/>
        <v>2372240.938193168</v>
      </c>
      <c r="AH161" s="11">
        <f t="shared" si="0"/>
        <v>2490852.9851028267</v>
      </c>
      <c r="AI161" s="11">
        <f t="shared" si="0"/>
        <v>2291584.7462946009</v>
      </c>
      <c r="AJ161" s="11">
        <f t="shared" si="0"/>
        <v>2749901.6955535212</v>
      </c>
      <c r="AK161" s="11">
        <f t="shared" si="0"/>
        <v>2887396.7803311972</v>
      </c>
      <c r="AL161" s="11">
        <f t="shared" si="0"/>
        <v>2569783.1344947657</v>
      </c>
      <c r="AM161" s="11">
        <f t="shared" si="0"/>
        <v>2698272.2912195041</v>
      </c>
      <c r="AN161" s="11">
        <f t="shared" si="0"/>
        <v>2887151.3516048696</v>
      </c>
      <c r="AO161" s="11">
        <f t="shared" si="0"/>
        <v>2887151.3516048696</v>
      </c>
      <c r="AP161" s="11">
        <f t="shared" si="0"/>
        <v>2742793.784024626</v>
      </c>
      <c r="AQ161" s="11">
        <f t="shared" si="0"/>
        <v>3017073.1624270887</v>
      </c>
      <c r="AR161" s="11">
        <f t="shared" si="0"/>
        <v>3167926.8205484431</v>
      </c>
      <c r="AS161" s="11">
        <f t="shared" si="0"/>
        <v>3041209.7477265052</v>
      </c>
    </row>
    <row r="162" spans="2:45">
      <c r="C162" s="10" t="s">
        <v>14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>
        <f>+Q160</f>
        <v>1722222.2222222222</v>
      </c>
      <c r="R162" s="9">
        <f>+Q162*1.03</f>
        <v>1773888.888888889</v>
      </c>
      <c r="S162" s="9">
        <f t="shared" ref="S162:AS162" si="1">+R162*1.03</f>
        <v>1827105.5555555557</v>
      </c>
      <c r="T162" s="9">
        <f t="shared" si="1"/>
        <v>1881918.7222222225</v>
      </c>
      <c r="U162" s="9">
        <f t="shared" si="1"/>
        <v>1938376.2838888892</v>
      </c>
      <c r="V162" s="9">
        <f t="shared" si="1"/>
        <v>1996527.572405556</v>
      </c>
      <c r="W162" s="9">
        <f t="shared" si="1"/>
        <v>2056423.3995777227</v>
      </c>
      <c r="X162" s="9">
        <f t="shared" si="1"/>
        <v>2118116.1015650546</v>
      </c>
      <c r="Y162" s="9">
        <f t="shared" si="1"/>
        <v>2181659.5846120063</v>
      </c>
      <c r="Z162" s="9">
        <f t="shared" si="1"/>
        <v>2247109.3721503667</v>
      </c>
      <c r="AA162" s="9">
        <f t="shared" si="1"/>
        <v>2314522.6533148778</v>
      </c>
      <c r="AB162" s="9">
        <f t="shared" si="1"/>
        <v>2383958.332914324</v>
      </c>
      <c r="AC162" s="9">
        <f t="shared" si="1"/>
        <v>2455477.082901754</v>
      </c>
      <c r="AD162" s="9">
        <f t="shared" si="1"/>
        <v>2529141.3953888067</v>
      </c>
      <c r="AE162" s="9">
        <f t="shared" si="1"/>
        <v>2605015.6372504709</v>
      </c>
      <c r="AF162" s="9">
        <f t="shared" si="1"/>
        <v>2683166.1063679853</v>
      </c>
      <c r="AG162" s="9">
        <f t="shared" si="1"/>
        <v>2763661.0895590247</v>
      </c>
      <c r="AH162" s="9">
        <f t="shared" si="1"/>
        <v>2846570.9222457954</v>
      </c>
      <c r="AI162" s="9">
        <f t="shared" si="1"/>
        <v>2931968.0499131694</v>
      </c>
      <c r="AJ162" s="9">
        <f t="shared" si="1"/>
        <v>3019927.0914105647</v>
      </c>
      <c r="AK162" s="9">
        <f t="shared" si="1"/>
        <v>3110524.9041528818</v>
      </c>
      <c r="AL162" s="9">
        <f t="shared" si="1"/>
        <v>3203840.6512774685</v>
      </c>
      <c r="AM162" s="9">
        <f t="shared" si="1"/>
        <v>3299955.8708157926</v>
      </c>
      <c r="AN162" s="9">
        <f t="shared" si="1"/>
        <v>3398954.5469402666</v>
      </c>
      <c r="AO162" s="9">
        <f t="shared" si="1"/>
        <v>3500923.1833484746</v>
      </c>
      <c r="AP162" s="9">
        <f t="shared" si="1"/>
        <v>3605950.878848929</v>
      </c>
      <c r="AQ162" s="9">
        <f t="shared" si="1"/>
        <v>3714129.4052143968</v>
      </c>
      <c r="AR162" s="9">
        <f t="shared" si="1"/>
        <v>3825553.2873708289</v>
      </c>
      <c r="AS162" s="9">
        <f t="shared" si="1"/>
        <v>3940319.8859919538</v>
      </c>
    </row>
    <row r="163" spans="2:45">
      <c r="C163" s="10" t="s">
        <v>15</v>
      </c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>
        <f>AVERAGE(D160:AS160)</f>
        <v>2078879.5368761481</v>
      </c>
      <c r="R163" s="11">
        <v>2078879.5368761481</v>
      </c>
      <c r="S163" s="11">
        <v>2078879.5368761481</v>
      </c>
      <c r="T163" s="11">
        <v>2078879.5368761481</v>
      </c>
      <c r="U163" s="11">
        <v>2078879.5368761481</v>
      </c>
      <c r="V163" s="11">
        <v>2078879.5368761481</v>
      </c>
      <c r="W163" s="11">
        <v>2078879.5368761481</v>
      </c>
      <c r="X163" s="11">
        <v>2078879.5368761481</v>
      </c>
      <c r="Y163" s="11">
        <v>2078879.5368761481</v>
      </c>
      <c r="Z163" s="11">
        <v>2078879.5368761481</v>
      </c>
      <c r="AA163" s="11">
        <v>2078879.5368761481</v>
      </c>
      <c r="AB163" s="11">
        <v>2078879.5368761481</v>
      </c>
      <c r="AC163" s="11">
        <v>2078879.5368761481</v>
      </c>
      <c r="AD163" s="11">
        <v>2078879.5368761481</v>
      </c>
      <c r="AE163" s="11">
        <v>2078879.5368761481</v>
      </c>
      <c r="AF163" s="11">
        <v>2078879.5368761481</v>
      </c>
      <c r="AG163" s="11">
        <v>2078879.5368761481</v>
      </c>
      <c r="AH163" s="11">
        <v>2078879.5368761481</v>
      </c>
      <c r="AI163" s="11">
        <v>2078879.5368761481</v>
      </c>
      <c r="AJ163" s="11">
        <v>2078879.5368761481</v>
      </c>
      <c r="AK163" s="11">
        <v>2078879.5368761481</v>
      </c>
      <c r="AL163" s="11">
        <v>2078879.5368761481</v>
      </c>
      <c r="AM163" s="11">
        <v>2078879.5368761481</v>
      </c>
      <c r="AN163" s="11">
        <v>2078879.5368761481</v>
      </c>
      <c r="AO163" s="11">
        <v>2078879.5368761481</v>
      </c>
      <c r="AP163" s="11">
        <v>2078879.5368761481</v>
      </c>
      <c r="AQ163" s="11">
        <v>2078879.5368761481</v>
      </c>
      <c r="AR163" s="11">
        <v>2078879.5368761481</v>
      </c>
      <c r="AS163" s="11">
        <v>2078879.5368761481</v>
      </c>
    </row>
    <row r="164" spans="2:45">
      <c r="Q164" s="2">
        <f>+Q161*18%</f>
        <v>310000</v>
      </c>
      <c r="R164" s="2">
        <f t="shared" ref="R164:AS166" si="2">+R161*18%</f>
        <v>325500</v>
      </c>
      <c r="S164" s="2">
        <f t="shared" si="2"/>
        <v>299460.00000000006</v>
      </c>
      <c r="T164" s="2">
        <f t="shared" si="2"/>
        <v>320422.20000000007</v>
      </c>
      <c r="U164" s="2">
        <f t="shared" si="2"/>
        <v>336443.31000000006</v>
      </c>
      <c r="V164" s="2">
        <f t="shared" si="2"/>
        <v>322985.57760000002</v>
      </c>
      <c r="W164" s="2">
        <f t="shared" si="2"/>
        <v>345594.56803200004</v>
      </c>
      <c r="X164" s="2">
        <f t="shared" si="2"/>
        <v>362874.29643360007</v>
      </c>
      <c r="Y164" s="2">
        <f t="shared" si="2"/>
        <v>337473.09568324807</v>
      </c>
      <c r="Z164" s="2">
        <f t="shared" si="2"/>
        <v>371220.40525157296</v>
      </c>
      <c r="AA164" s="2">
        <f t="shared" si="2"/>
        <v>389781.42551415163</v>
      </c>
      <c r="AB164" s="2">
        <f t="shared" si="2"/>
        <v>374190.16849358554</v>
      </c>
      <c r="AC164" s="2">
        <f t="shared" si="2"/>
        <v>389157.77523332898</v>
      </c>
      <c r="AD164" s="2">
        <f t="shared" si="2"/>
        <v>408615.66399499541</v>
      </c>
      <c r="AE164" s="2">
        <f t="shared" si="2"/>
        <v>408615.66399499541</v>
      </c>
      <c r="AF164" s="2">
        <f t="shared" si="2"/>
        <v>388184.88079524558</v>
      </c>
      <c r="AG164" s="2">
        <f t="shared" si="2"/>
        <v>427003.36887477024</v>
      </c>
      <c r="AH164" s="2">
        <f t="shared" si="2"/>
        <v>448353.53731850878</v>
      </c>
      <c r="AI164" s="2">
        <f t="shared" si="2"/>
        <v>412485.25433302816</v>
      </c>
      <c r="AJ164" s="2">
        <f t="shared" si="2"/>
        <v>494982.30519963382</v>
      </c>
      <c r="AK164" s="2">
        <f t="shared" si="2"/>
        <v>519731.42045961547</v>
      </c>
      <c r="AL164" s="2">
        <f t="shared" si="2"/>
        <v>462560.9642090578</v>
      </c>
      <c r="AM164" s="2">
        <f t="shared" si="2"/>
        <v>485689.01241951069</v>
      </c>
      <c r="AN164" s="2">
        <f t="shared" si="2"/>
        <v>519687.24328887649</v>
      </c>
      <c r="AO164" s="2">
        <f t="shared" si="2"/>
        <v>519687.24328887649</v>
      </c>
      <c r="AP164" s="2">
        <f t="shared" si="2"/>
        <v>493702.88112443266</v>
      </c>
      <c r="AQ164" s="2">
        <f t="shared" si="2"/>
        <v>543073.16923687595</v>
      </c>
      <c r="AR164" s="2">
        <f t="shared" si="2"/>
        <v>570226.82769871969</v>
      </c>
      <c r="AS164" s="2">
        <f t="shared" si="2"/>
        <v>547417.75459077093</v>
      </c>
    </row>
    <row r="165" spans="2:45">
      <c r="Q165" s="2">
        <f t="shared" ref="Q165:AF166" si="3">+Q162*18%</f>
        <v>310000</v>
      </c>
      <c r="R165" s="2">
        <f t="shared" si="3"/>
        <v>319300</v>
      </c>
      <c r="S165" s="2">
        <f t="shared" si="3"/>
        <v>328879</v>
      </c>
      <c r="T165" s="2">
        <f t="shared" si="3"/>
        <v>338745.37000000005</v>
      </c>
      <c r="U165" s="2">
        <f t="shared" si="3"/>
        <v>348907.73110000003</v>
      </c>
      <c r="V165" s="2">
        <f t="shared" si="3"/>
        <v>359374.96303300007</v>
      </c>
      <c r="W165" s="2">
        <f t="shared" si="3"/>
        <v>370156.21192399005</v>
      </c>
      <c r="X165" s="2">
        <f t="shared" si="3"/>
        <v>381260.89828170981</v>
      </c>
      <c r="Y165" s="2">
        <f t="shared" si="3"/>
        <v>392698.7252301611</v>
      </c>
      <c r="Z165" s="2">
        <f t="shared" si="3"/>
        <v>404479.686987066</v>
      </c>
      <c r="AA165" s="2">
        <f t="shared" si="3"/>
        <v>416614.07759667799</v>
      </c>
      <c r="AB165" s="2">
        <f t="shared" si="3"/>
        <v>429112.4999245783</v>
      </c>
      <c r="AC165" s="2">
        <f t="shared" si="3"/>
        <v>441985.87492231571</v>
      </c>
      <c r="AD165" s="2">
        <f t="shared" si="3"/>
        <v>455245.45116998517</v>
      </c>
      <c r="AE165" s="2">
        <f t="shared" si="3"/>
        <v>468902.81470508478</v>
      </c>
      <c r="AF165" s="2">
        <f t="shared" si="3"/>
        <v>482969.89914623735</v>
      </c>
      <c r="AG165" s="2">
        <f t="shared" si="2"/>
        <v>497458.99612062442</v>
      </c>
      <c r="AH165" s="2">
        <f t="shared" si="2"/>
        <v>512382.76600424317</v>
      </c>
      <c r="AI165" s="2">
        <f t="shared" si="2"/>
        <v>527754.2489843705</v>
      </c>
      <c r="AJ165" s="2">
        <f t="shared" si="2"/>
        <v>543586.87645390164</v>
      </c>
      <c r="AK165" s="2">
        <f t="shared" si="2"/>
        <v>559894.48274751869</v>
      </c>
      <c r="AL165" s="2">
        <f t="shared" si="2"/>
        <v>576691.31722994428</v>
      </c>
      <c r="AM165" s="2">
        <f t="shared" si="2"/>
        <v>593992.05674684269</v>
      </c>
      <c r="AN165" s="2">
        <f t="shared" si="2"/>
        <v>611811.81844924798</v>
      </c>
      <c r="AO165" s="2">
        <f t="shared" si="2"/>
        <v>630166.17300272535</v>
      </c>
      <c r="AP165" s="2">
        <f t="shared" si="2"/>
        <v>649071.15819280723</v>
      </c>
      <c r="AQ165" s="2">
        <f t="shared" si="2"/>
        <v>668543.29293859145</v>
      </c>
      <c r="AR165" s="2">
        <f t="shared" si="2"/>
        <v>688599.5917267492</v>
      </c>
      <c r="AS165" s="2">
        <f t="shared" si="2"/>
        <v>709257.57947855163</v>
      </c>
    </row>
    <row r="166" spans="2:45">
      <c r="B166" t="s">
        <v>16</v>
      </c>
      <c r="Q166" s="2">
        <f t="shared" si="3"/>
        <v>374198.31663770665</v>
      </c>
      <c r="R166" s="2">
        <f t="shared" si="2"/>
        <v>374198.31663770665</v>
      </c>
      <c r="S166" s="2">
        <f t="shared" si="2"/>
        <v>374198.31663770665</v>
      </c>
      <c r="T166" s="2">
        <f t="shared" si="2"/>
        <v>374198.31663770665</v>
      </c>
      <c r="U166" s="2">
        <f t="shared" si="2"/>
        <v>374198.31663770665</v>
      </c>
      <c r="V166" s="2">
        <f t="shared" si="2"/>
        <v>374198.31663770665</v>
      </c>
      <c r="W166" s="2">
        <f t="shared" si="2"/>
        <v>374198.31663770665</v>
      </c>
      <c r="X166" s="2">
        <f t="shared" si="2"/>
        <v>374198.31663770665</v>
      </c>
      <c r="Y166" s="2">
        <f t="shared" si="2"/>
        <v>374198.31663770665</v>
      </c>
      <c r="Z166" s="2">
        <f t="shared" si="2"/>
        <v>374198.31663770665</v>
      </c>
      <c r="AA166" s="2">
        <f t="shared" si="2"/>
        <v>374198.31663770665</v>
      </c>
      <c r="AB166" s="2">
        <f t="shared" si="2"/>
        <v>374198.31663770665</v>
      </c>
      <c r="AC166" s="2">
        <f t="shared" si="2"/>
        <v>374198.31663770665</v>
      </c>
      <c r="AD166" s="2">
        <f t="shared" si="2"/>
        <v>374198.31663770665</v>
      </c>
      <c r="AE166" s="2">
        <f t="shared" si="2"/>
        <v>374198.31663770665</v>
      </c>
      <c r="AF166" s="2">
        <f t="shared" si="2"/>
        <v>374198.31663770665</v>
      </c>
      <c r="AG166" s="2">
        <f t="shared" si="2"/>
        <v>374198.31663770665</v>
      </c>
      <c r="AH166" s="2">
        <f t="shared" si="2"/>
        <v>374198.31663770665</v>
      </c>
      <c r="AI166" s="2">
        <f t="shared" si="2"/>
        <v>374198.31663770665</v>
      </c>
      <c r="AJ166" s="2">
        <f t="shared" si="2"/>
        <v>374198.31663770665</v>
      </c>
      <c r="AK166" s="2">
        <f t="shared" si="2"/>
        <v>374198.31663770665</v>
      </c>
      <c r="AL166" s="2">
        <f t="shared" si="2"/>
        <v>374198.31663770665</v>
      </c>
      <c r="AM166" s="2">
        <f t="shared" si="2"/>
        <v>374198.31663770665</v>
      </c>
      <c r="AN166" s="2">
        <f t="shared" si="2"/>
        <v>374198.31663770665</v>
      </c>
      <c r="AO166" s="2">
        <f t="shared" si="2"/>
        <v>374198.31663770665</v>
      </c>
      <c r="AP166" s="2">
        <f t="shared" si="2"/>
        <v>374198.31663770665</v>
      </c>
      <c r="AQ166" s="2">
        <f t="shared" si="2"/>
        <v>374198.31663770665</v>
      </c>
      <c r="AR166" s="2">
        <f t="shared" si="2"/>
        <v>374198.31663770665</v>
      </c>
      <c r="AS166" s="2">
        <f t="shared" si="2"/>
        <v>374198.31663770665</v>
      </c>
    </row>
    <row r="167" spans="2:45">
      <c r="B167" s="12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Familia</cp:lastModifiedBy>
  <dcterms:created xsi:type="dcterms:W3CDTF">2014-02-17T14:33:43Z</dcterms:created>
  <dcterms:modified xsi:type="dcterms:W3CDTF">2014-02-17T14:34:50Z</dcterms:modified>
</cp:coreProperties>
</file>